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ditel\Downloads\"/>
    </mc:Choice>
  </mc:AlternateContent>
  <xr:revisionPtr revIDLastSave="0" documentId="13_ncr:1_{8CB2F8F4-F351-4007-B92F-E58D7CAF90C8}" xr6:coauthVersionLast="47" xr6:coauthVersionMax="47" xr10:uidLastSave="{00000000-0000-0000-0000-000000000000}"/>
  <bookViews>
    <workbookView xWindow="-120" yWindow="-120" windowWidth="38640" windowHeight="21240" activeTab="2" xr2:uid="{00000000-000D-0000-FFFF-FFFF00000000}"/>
  </bookViews>
  <sheets>
    <sheet name="Stavba" sheetId="1" r:id="rId1"/>
    <sheet name="VzorPolozky" sheetId="10" state="hidden" r:id="rId2"/>
    <sheet name="1 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Pol'!$A$1:$Y$60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35" i="12" l="1"/>
  <c r="BA13" i="12"/>
  <c r="G9" i="12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M39" i="12" s="1"/>
  <c r="I39" i="12"/>
  <c r="K39" i="12"/>
  <c r="K38" i="12" s="1"/>
  <c r="O39" i="12"/>
  <c r="Q39" i="12"/>
  <c r="V39" i="12"/>
  <c r="G40" i="12"/>
  <c r="M40" i="12" s="1"/>
  <c r="I40" i="12"/>
  <c r="I38" i="12" s="1"/>
  <c r="K40" i="12"/>
  <c r="O40" i="12"/>
  <c r="Q40" i="12"/>
  <c r="V40" i="12"/>
  <c r="G42" i="12"/>
  <c r="G41" i="12" s="1"/>
  <c r="I57" i="1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M46" i="12" s="1"/>
  <c r="M45" i="12" s="1"/>
  <c r="I46" i="12"/>
  <c r="I45" i="12" s="1"/>
  <c r="K46" i="12"/>
  <c r="K45" i="12" s="1"/>
  <c r="O46" i="12"/>
  <c r="O45" i="12" s="1"/>
  <c r="Q46" i="12"/>
  <c r="Q45" i="12" s="1"/>
  <c r="V46" i="12"/>
  <c r="V45" i="12" s="1"/>
  <c r="G48" i="12"/>
  <c r="M48" i="12" s="1"/>
  <c r="M47" i="12" s="1"/>
  <c r="I48" i="12"/>
  <c r="I47" i="12" s="1"/>
  <c r="K48" i="12"/>
  <c r="K47" i="12" s="1"/>
  <c r="O48" i="12"/>
  <c r="O47" i="12" s="1"/>
  <c r="Q48" i="12"/>
  <c r="Q47" i="12" s="1"/>
  <c r="V48" i="12"/>
  <c r="V47" i="12" s="1"/>
  <c r="G51" i="12"/>
  <c r="M51" i="12" s="1"/>
  <c r="I51" i="12"/>
  <c r="K51" i="12"/>
  <c r="K50" i="12" s="1"/>
  <c r="O51" i="12"/>
  <c r="O50" i="12" s="1"/>
  <c r="Q51" i="12"/>
  <c r="Q50" i="12" s="1"/>
  <c r="V51" i="12"/>
  <c r="G53" i="12"/>
  <c r="G50" i="12" s="1"/>
  <c r="I60" i="1" s="1"/>
  <c r="I53" i="12"/>
  <c r="K53" i="12"/>
  <c r="O53" i="12"/>
  <c r="Q53" i="12"/>
  <c r="V53" i="12"/>
  <c r="Q54" i="12"/>
  <c r="G55" i="12"/>
  <c r="M55" i="12" s="1"/>
  <c r="I55" i="12"/>
  <c r="K55" i="12"/>
  <c r="O55" i="12"/>
  <c r="Q55" i="12"/>
  <c r="V55" i="12"/>
  <c r="V54" i="12" s="1"/>
  <c r="G56" i="12"/>
  <c r="M56" i="12" s="1"/>
  <c r="I56" i="12"/>
  <c r="I54" i="12" s="1"/>
  <c r="K56" i="12"/>
  <c r="O56" i="12"/>
  <c r="Q56" i="12"/>
  <c r="V56" i="12"/>
  <c r="G57" i="12"/>
  <c r="M57" i="12" s="1"/>
  <c r="I57" i="12"/>
  <c r="K57" i="12"/>
  <c r="O57" i="12"/>
  <c r="Q57" i="12"/>
  <c r="V57" i="12"/>
  <c r="AE59" i="12"/>
  <c r="F42" i="1" s="1"/>
  <c r="I20" i="1"/>
  <c r="I18" i="1"/>
  <c r="I17" i="1"/>
  <c r="H43" i="1"/>
  <c r="J28" i="1"/>
  <c r="J26" i="1"/>
  <c r="G38" i="1"/>
  <c r="F38" i="1"/>
  <c r="J23" i="1"/>
  <c r="J24" i="1"/>
  <c r="J25" i="1"/>
  <c r="J27" i="1"/>
  <c r="E24" i="1"/>
  <c r="E26" i="1"/>
  <c r="V50" i="12" l="1"/>
  <c r="G18" i="12"/>
  <c r="I54" i="1" s="1"/>
  <c r="O54" i="12"/>
  <c r="Q28" i="12"/>
  <c r="G8" i="12"/>
  <c r="I53" i="1" s="1"/>
  <c r="I50" i="12"/>
  <c r="O41" i="12"/>
  <c r="G47" i="12"/>
  <c r="I59" i="1" s="1"/>
  <c r="G45" i="12"/>
  <c r="I58" i="1" s="1"/>
  <c r="K41" i="12"/>
  <c r="Q8" i="12"/>
  <c r="G38" i="12"/>
  <c r="I56" i="1" s="1"/>
  <c r="O28" i="12"/>
  <c r="K18" i="12"/>
  <c r="O8" i="12"/>
  <c r="I18" i="12"/>
  <c r="G54" i="12"/>
  <c r="I61" i="1" s="1"/>
  <c r="I19" i="1" s="1"/>
  <c r="I41" i="12"/>
  <c r="V38" i="12"/>
  <c r="V28" i="12"/>
  <c r="V18" i="12"/>
  <c r="K8" i="12"/>
  <c r="Q38" i="12"/>
  <c r="K28" i="12"/>
  <c r="Q18" i="12"/>
  <c r="V8" i="12"/>
  <c r="I8" i="12"/>
  <c r="G28" i="12"/>
  <c r="I55" i="1" s="1"/>
  <c r="I28" i="12"/>
  <c r="M53" i="12"/>
  <c r="M50" i="12" s="1"/>
  <c r="V41" i="12"/>
  <c r="O38" i="12"/>
  <c r="O18" i="12"/>
  <c r="K54" i="12"/>
  <c r="Q41" i="12"/>
  <c r="M42" i="12"/>
  <c r="M41" i="12" s="1"/>
  <c r="M9" i="12"/>
  <c r="M8" i="12" s="1"/>
  <c r="F39" i="1"/>
  <c r="F41" i="1"/>
  <c r="M28" i="12"/>
  <c r="M18" i="12"/>
  <c r="M38" i="12"/>
  <c r="M54" i="12"/>
  <c r="AF59" i="12"/>
  <c r="I62" i="1" l="1"/>
  <c r="J56" i="1" s="1"/>
  <c r="G59" i="12"/>
  <c r="I16" i="1"/>
  <c r="I21" i="1" s="1"/>
  <c r="J61" i="1"/>
  <c r="J60" i="1"/>
  <c r="J59" i="1"/>
  <c r="J55" i="1"/>
  <c r="J58" i="1"/>
  <c r="J54" i="1"/>
  <c r="F43" i="1"/>
  <c r="G23" i="1" s="1"/>
  <c r="G42" i="1"/>
  <c r="I42" i="1" s="1"/>
  <c r="G41" i="1"/>
  <c r="I41" i="1" s="1"/>
  <c r="G39" i="1"/>
  <c r="G43" i="1" s="1"/>
  <c r="G25" i="1" s="1"/>
  <c r="J57" i="1"/>
  <c r="J53" i="1"/>
  <c r="J62" i="1" l="1"/>
  <c r="I39" i="1"/>
  <c r="I43" i="1" s="1"/>
  <c r="A27" i="1"/>
  <c r="A28" i="1" l="1"/>
  <c r="G28" i="1"/>
  <c r="G27" i="1" s="1"/>
  <c r="G29" i="1" s="1"/>
  <c r="J42" i="1"/>
  <c r="J41" i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Viktor</author>
  </authors>
  <commentList>
    <comment ref="S6" authorId="0" shapeId="0" xr:uid="{BBF16621-EFC1-419D-9AD1-4BB821B5AC9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902C7C5-4BD6-4ABD-BA85-AD156F08FBE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<sst xmlns="http://schemas.openxmlformats.org/spreadsheetml/2006/main" count="502" uniqueCount="215">
  <si>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</si>
  <si>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</si>
  <si>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</si>
  <si>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</si>
  <si>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</si>
  <si>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</si>
  <si>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</si>
  <si>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</si>
  <si>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</si>
  <si>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</si>
  <si>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</si>
  <si>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</si>
  <si>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</si>
  <si>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</si>
  <si>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</si>
  <si>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</si>
  <si>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</si>
  <si>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</si>
  <si>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</si>
  <si>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</si>
  <si>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</si>
  <si>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</si>
  <si>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</si>
  <si>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</si>
  <si>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</si>
  <si>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</si>
  <si>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</si>
  <si>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</si>
  <si>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</si>
  <si>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</si>
  <si>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</si>
  <si>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</si>
  <si>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</si>
  <si>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</si>
  <si>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</si>
  <si>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</si>
  <si>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</si>
  <si>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</si>
  <si>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</si>
  <si>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</si>
  <si>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</si>
  <si>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1</t>
  </si>
  <si>
    <t>Objekt:</t>
  </si>
  <si>
    <t>Rozpočet:</t>
  </si>
  <si>
    <t>108</t>
  </si>
  <si>
    <t>Zpevněná plocha - nádvoří</t>
  </si>
  <si>
    <t>Harmonie, příspěvková organizace</t>
  </si>
  <si>
    <t>Chářovská 785/85</t>
  </si>
  <si>
    <t>Krnov - Pod Cvilínem</t>
  </si>
  <si>
    <t>79401</t>
  </si>
  <si>
    <t>00846384</t>
  </si>
  <si>
    <t>Stavba</t>
  </si>
  <si>
    <t>Stavební objekt</t>
  </si>
  <si>
    <t>Celkem za stavbu</t>
  </si>
  <si>
    <t>CZK</t>
  </si>
  <si>
    <t>#POPS</t>
  </si>
  <si>
    <t>Popis stavby: 108 - Zpevněná plocha - nádvoří</t>
  </si>
  <si>
    <t>#POPO</t>
  </si>
  <si>
    <t>Popis objektu: 1 - 1</t>
  </si>
  <si>
    <t>#POPR</t>
  </si>
  <si>
    <t>Popis rozpočtu: 1 - 1</t>
  </si>
  <si>
    <t>Rekapitulace dílů</t>
  </si>
  <si>
    <t>Typ dílu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</si>
  <si>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</si>
  <si>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</si>
  <si>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</si>
  <si>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</si>
  <si>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</si>
  <si>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</si>
  <si>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</si>
  <si>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96</t>
  </si>
  <si>
    <t>Bourání konstrukcí</t>
  </si>
  <si>
    <t>97</t>
  </si>
  <si>
    <t>Přesuny suti a vybouraných hmot</t>
  </si>
  <si>
    <t>99</t>
  </si>
  <si>
    <t>Staveništní přesun hmot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</si>
  <si>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</si>
  <si>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</si>
  <si>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</si>
  <si>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</si>
  <si>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</si>
  <si>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</si>
  <si>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</si>
  <si>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</si>
  <si>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</si>
  <si>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</si>
  <si>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</si>
  <si>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</si>
  <si>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</si>
  <si>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</si>
  <si>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</si>
  <si>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</si>
  <si>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</si>
  <si>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</si>
  <si>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</si>
  <si>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</si>
  <si>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</si>
  <si>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</si>
  <si>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</si>
  <si>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</si>
  <si>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</si>
  <si>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</si>
  <si>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</si>
  <si>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</si>
  <si>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</si>
  <si>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</si>
  <si>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</si>
  <si>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</si>
  <si>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</si>
  <si>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113107610R00</t>
  </si>
  <si>
    <t>Odstranění podkladů nebo krytů z kameniva hrubého drceného, v ploše jednotlivě nad 50 m2, tloušťka vrstvy 100 mm</t>
  </si>
  <si>
    <t>m2</t>
  </si>
  <si>
    <t>822-1</t>
  </si>
  <si>
    <t>RTS 24/ II</t>
  </si>
  <si>
    <t>Práce</t>
  </si>
  <si>
    <t>Běžná</t>
  </si>
  <si>
    <t>POL1_</t>
  </si>
  <si>
    <t>113107650R00</t>
  </si>
  <si>
    <t>Odstranění podkladů nebo krytů z kameniva hrubého drceného, v ploše jednotlivě nad 50 m2, tloušťka vrstvy 500 mm</t>
  </si>
  <si>
    <t>113108310R00</t>
  </si>
  <si>
    <t>Odstranění podkladů nebo krytů živičných, v ploše jednotlivě do 50 m2, tloušťka vrstvy 100 mm</t>
  </si>
  <si>
    <t>132201210R00</t>
  </si>
  <si>
    <t xml:space="preserve">Hloubení rýh šířky přes 60 do 200 cm do 50 m3, v hornině 3, hloubení strojně </t>
  </si>
  <si>
    <t>m3</t>
  </si>
  <si>
    <t>800-1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</si>
  <si>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</si>
  <si>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</si>
  <si>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>174101101R00</t>
  </si>
  <si>
    <t>POP</t>
  </si>
  <si>
    <t>181101111R00</t>
  </si>
  <si>
    <t>Úprava pláně v zářezech bez rozlišení horniny, se zhutněním - ručně</t>
  </si>
  <si>
    <t>vyrovnáním výškových rozdílů, ploch vodorovných a ploch do sklonu 1 : 5.</t>
  </si>
  <si>
    <t>583427603R</t>
  </si>
  <si>
    <t>Kamenivo nestanovené drcené; frakce 32,0 až 63,0 mm</t>
  </si>
  <si>
    <t>t</t>
  </si>
  <si>
    <t>SPCM</t>
  </si>
  <si>
    <t>Specifikace</t>
  </si>
  <si>
    <t>POL3_</t>
  </si>
  <si>
    <t>211971110R00</t>
  </si>
  <si>
    <t xml:space="preserve">Zřízení opláštění odvod. žeber z geotextilie o sklonu do 1:2,5,  </t>
  </si>
  <si>
    <t>800-2</t>
  </si>
  <si>
    <t>v rýze nebo v zářezu se stěnami,</t>
  </si>
  <si>
    <t>212753116R00</t>
  </si>
  <si>
    <t>Plastové drenážní trubky montáž ohebné plastové drenážní trubky do rýhy, DN 160, bez lože</t>
  </si>
  <si>
    <t>m</t>
  </si>
  <si>
    <t>827-1</t>
  </si>
  <si>
    <t>212971110R00</t>
  </si>
  <si>
    <t xml:space="preserve">Zřízení opláštění odvod. trativodů z geotextilie o sklonu do 2,5,  </t>
  </si>
  <si>
    <t>289970111R00</t>
  </si>
  <si>
    <t>Geotextílie separační, filtrační, zpevňující polypropylén, 300 g/m2</t>
  </si>
  <si>
    <t>3457115975R</t>
  </si>
  <si>
    <t>Trubka plastová drenážní spoj: drážkový; potrubí: jednovrstvé; materiál: PE; stěna: R1; povrch: korugovaný; ohebná; DN/OD = 160; perforování: MP</t>
  </si>
  <si>
    <t>59248202R</t>
  </si>
  <si>
    <t>Dlažba betonová</t>
  </si>
  <si>
    <t>69366055R</t>
  </si>
  <si>
    <t>Geosyntetika typ: geotextilie; netkaná; materiál: PP; tl (2 kPa) = 3,9 mm; plošná hmotnost = 300 g/m2; Pevnost v tahu podélně = 10,0 kN/m; Pevnost v tahu příčně = 23,0 kN/m</t>
  </si>
  <si>
    <t>564751115R00</t>
  </si>
  <si>
    <t>Podklad nebo kryt z kameniva hrubého drceného tloušťka po zhutnění 190 mm</t>
  </si>
  <si>
    <t>velikost 32 - 63 mm s rozprostřením a zhutněním</t>
  </si>
  <si>
    <t>564831111R00</t>
  </si>
  <si>
    <t>Podklad ze štěrkodrti s rozprostřením a zhutněním frakce 0-63 mm, tloušťka po zhutnění 100 mm</t>
  </si>
  <si>
    <t>564861112R00</t>
  </si>
  <si>
    <t>Podklad ze štěrkodrti s rozprostřením a zhutněním frakce 0-63 mm, tloušťka po zhutnění 210 mm</t>
  </si>
  <si>
    <t>568211111R00</t>
  </si>
  <si>
    <t>Vyztužení podkladní vrstvy z geomříže, sklon povrchu do 1:5, role šířky 3 m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</si>
  <si>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</si>
  <si>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</si>
  <si>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</si>
  <si>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596291113R00</t>
  </si>
  <si>
    <t>Řezání zámkové dlažby tloušťky 80 mm</t>
  </si>
  <si>
    <t>693102102R</t>
  </si>
  <si>
    <t>Geosyntetika typ: geomříž; materiál: PP; velikost ok 39 x 39 mm; plošná hmotnost = 340 g/m2; Pevnost v tahu podélně = 31,0 kN/m; Pevnost v tahu příčně = 31,0 kN/m</t>
  </si>
  <si>
    <t>831350113RA0</t>
  </si>
  <si>
    <t>Kanalizační přípojka D 160 mm, rýha 800x1200 mm, Koleno plastové pro venkovní kanalizaci typ: jednoznačné; spoj: hrdlový; potrubí: jednovrstvé; materiál: PVC-U; povrch: hladký; úhel = 45,0 °; DN =...</t>
  </si>
  <si>
    <t>AP-HSV</t>
  </si>
  <si>
    <t>Součtová</t>
  </si>
  <si>
    <t>Agregovaná položka</t>
  </si>
  <si>
    <t>POL2_</t>
  </si>
  <si>
    <t>894431391RA0</t>
  </si>
  <si>
    <t>Šachty plastové vpusť uliční z dílců D 425 mm, silniční vpusť se sifonem, D 160 mm, délka šachtové roury 2,00 m, děšťová mříž 40 t, Mříž vtoková materiál: litina; do teleskopu, čtverec; zatížení: D 400; l = 500 mm; b = 500 mm; DN = 425</t>
  </si>
  <si>
    <t>kus</t>
  </si>
  <si>
    <t>965042141RT1</t>
  </si>
  <si>
    <t>Bourání podkladů pod dlažby nebo litých celistvých dlažeb a mazanin  betonových nebo z litého asfaltu, tloušťky do 100 mm, plochy přes 4 m2</t>
  </si>
  <si>
    <t>801-3</t>
  </si>
  <si>
    <t>96687</t>
  </si>
  <si>
    <t>VYBOURÁNÍ ULIČNÍCH VPUSTÍ KOMPLETNÍCH</t>
  </si>
  <si>
    <t>KUS</t>
  </si>
  <si>
    <t>OTSKP 24</t>
  </si>
  <si>
    <t>Indiv</t>
  </si>
  <si>
    <t>969233</t>
  </si>
  <si>
    <t>VYBOURÁNÍ POTRUBÍ DN DO 150MM KANALIZAČ</t>
  </si>
  <si>
    <t>M</t>
  </si>
  <si>
    <t>979089001R00</t>
  </si>
  <si>
    <t>Poplatek za uložení odpadní štěrk a kamenivo, tř. odpadu 010408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</si>
  <si>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</si>
  <si>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</si>
  <si>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</si>
  <si>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</si>
  <si>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</si>
  <si>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</si>
  <si>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</si>
  <si>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</si>
  <si>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</si>
  <si>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</si>
  <si>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R</t>
  </si>
  <si>
    <t>Zřízení staveniště</t>
  </si>
  <si>
    <t>kompl</t>
  </si>
  <si>
    <t>Vlastní</t>
  </si>
  <si>
    <t>R2</t>
  </si>
  <si>
    <t>Vytýčení inženýrských sítí</t>
  </si>
  <si>
    <t>R3</t>
  </si>
  <si>
    <t>Geodetické zaměření</t>
  </si>
  <si>
    <t>SUM</t>
  </si>
  <si>
    <t>END</t>
  </si>
  <si>
    <t>Zásyp sypaninou se zhutněním jam, šachet, rýh nebo kolem objektů v těchto vykopávkách z jakékoliv horniny s uložením výkopku po vrstvách, včetně strojního přemístění materiálu pro zásyp ze vzdálenosti do 10 m od okraje zásypu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</si>
</sst>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4" fontId="3" fillId="2" borderId="36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2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2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7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8" t="s">
        <v>39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8" t="s">
        <v>22</v>
      </c>
      <c r="C2" s="79"/>
      <c r="D2" s="80" t="s">
        <v>44</v>
      </c>
      <c r="E2" s="234" t="s">
        <v>45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81" t="s">
        <v>42</v>
      </c>
      <c r="C3" s="79"/>
      <c r="D3" s="82" t="s">
        <v>41</v>
      </c>
      <c r="E3" s="237" t="s">
        <v>41</v>
      </c>
      <c r="F3" s="238"/>
      <c r="G3" s="238"/>
      <c r="H3" s="238"/>
      <c r="I3" s="238"/>
      <c r="J3" s="239"/>
    </row>
    <row r="4" spans="1:15" ht="23.25" customHeight="1" x14ac:dyDescent="0.2">
      <c r="A4" s="76">
        <v>3667</v>
      </c>
      <c r="B4" s="83" t="s">
        <v>43</v>
      </c>
      <c r="C4" s="84"/>
      <c r="D4" s="85" t="s">
        <v>41</v>
      </c>
      <c r="E4" s="217" t="s">
        <v>41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40</v>
      </c>
      <c r="D5" s="222" t="s">
        <v>46</v>
      </c>
      <c r="E5" s="223"/>
      <c r="F5" s="223"/>
      <c r="G5" s="223"/>
      <c r="H5" s="18" t="s">
        <v>38</v>
      </c>
      <c r="I5" s="86" t="s">
        <v>50</v>
      </c>
      <c r="J5" s="8"/>
    </row>
    <row r="6" spans="1:15" ht="15.75" customHeight="1" x14ac:dyDescent="0.2">
      <c r="A6" s="2"/>
      <c r="B6" s="28"/>
      <c r="C6" s="55"/>
      <c r="D6" s="224" t="s">
        <v>47</v>
      </c>
      <c r="E6" s="225"/>
      <c r="F6" s="225"/>
      <c r="G6" s="22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77" t="s">
        <v>49</v>
      </c>
      <c r="E7" s="226" t="s">
        <v>48</v>
      </c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1"/>
      <c r="E11" s="241"/>
      <c r="F11" s="241"/>
      <c r="G11" s="241"/>
      <c r="H11" s="18" t="s">
        <v>38</v>
      </c>
      <c r="I11" s="87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0"/>
      <c r="F15" s="240"/>
      <c r="G15" s="242"/>
      <c r="H15" s="242"/>
      <c r="I15" s="242" t="s">
        <v>29</v>
      </c>
      <c r="J15" s="243"/>
    </row>
    <row r="16" spans="1:15" ht="23.25" customHeight="1" x14ac:dyDescent="0.2">
      <c r="A16" s="145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SUMIF(F53:F61,A16,I53:I61)+SUMIF(F53:F61,"PSU",I53:I61)</f>
        <v>0</v>
      </c>
      <c r="J16" s="207"/>
    </row>
    <row r="17" spans="1:10" ht="23.25" customHeight="1" x14ac:dyDescent="0.2">
      <c r="A17" s="145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SUMIF(F53:F61,A17,I53:I61)</f>
        <v>0</v>
      </c>
      <c r="J17" s="207"/>
    </row>
    <row r="18" spans="1:10" ht="23.25" customHeight="1" x14ac:dyDescent="0.2">
      <c r="A18" s="145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SUMIF(F53:F61,A18,I53:I61)</f>
        <v>0</v>
      </c>
      <c r="J18" s="207"/>
    </row>
    <row r="19" spans="1:10" ht="23.25" customHeight="1" x14ac:dyDescent="0.2">
      <c r="A19" s="145" t="s">
        <v>78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SUMIF(F53:F61,A19,I53:I61)</f>
        <v>0</v>
      </c>
      <c r="J19" s="207"/>
    </row>
    <row r="20" spans="1:10" ht="23.25" customHeight="1" x14ac:dyDescent="0.2">
      <c r="A20" s="145" t="s">
        <v>79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SUMIF(F53:F61,A20,I53:I61)</f>
        <v>0</v>
      </c>
      <c r="J20" s="207"/>
    </row>
    <row r="21" spans="1:10" ht="23.25" customHeight="1" x14ac:dyDescent="0.2">
      <c r="A21" s="2"/>
      <c r="B21" s="48" t="s">
        <v>29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01"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1">
        <v>446796.41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3">
        <f>CenaCelkemBezDPH-(ZakladDPHSni+ZakladDPHZakl)</f>
        <v>0</v>
      </c>
      <c r="H27" s="233"/>
      <c r="I27" s="23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23</v>
      </c>
      <c r="C28" s="119"/>
      <c r="D28" s="119"/>
      <c r="E28" s="120"/>
      <c r="F28" s="121"/>
      <c r="G28" s="210">
        <f>A27</f>
        <v>0</v>
      </c>
      <c r="H28" s="211"/>
      <c r="I28" s="211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35</v>
      </c>
      <c r="C29" s="123"/>
      <c r="D29" s="123"/>
      <c r="E29" s="123"/>
      <c r="F29" s="124"/>
      <c r="G29" s="210">
        <f>ZakladDPHSni+DPHSni+ZakladDPHZakl+DPHZakl+Zaokrouhleni</f>
        <v>446796.41</v>
      </c>
      <c r="H29" s="210"/>
      <c r="I29" s="210"/>
      <c r="J29" s="125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51</v>
      </c>
      <c r="C39" s="196"/>
      <c r="D39" s="196"/>
      <c r="E39" s="196"/>
      <c r="F39" s="102">
        <f>'1 1 Pol'!AE59</f>
        <v>0</v>
      </c>
      <c r="G39" s="103">
        <f>'1 1 Pol'!AF59</f>
        <v>0</v>
      </c>
      <c r="H39" s="104"/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0">
        <v>2</v>
      </c>
      <c r="B40" s="107"/>
      <c r="C40" s="197" t="s">
        <v>52</v>
      </c>
      <c r="D40" s="197"/>
      <c r="E40" s="197"/>
      <c r="F40" s="108"/>
      <c r="G40" s="109"/>
      <c r="H40" s="109"/>
      <c r="I40" s="110"/>
      <c r="J40" s="111"/>
    </row>
    <row r="41" spans="1:10" ht="25.5" hidden="1" customHeight="1" x14ac:dyDescent="0.2">
      <c r="A41" s="90">
        <v>2</v>
      </c>
      <c r="B41" s="107" t="s">
        <v>41</v>
      </c>
      <c r="C41" s="197" t="s">
        <v>41</v>
      </c>
      <c r="D41" s="197"/>
      <c r="E41" s="197"/>
      <c r="F41" s="108">
        <f>'1 1 Pol'!AE59</f>
        <v>0</v>
      </c>
      <c r="G41" s="109">
        <f>'1 1 Pol'!AF59</f>
        <v>0</v>
      </c>
      <c r="H41" s="109"/>
      <c r="I41" s="110">
        <f>F41+G41+H41</f>
        <v>0</v>
      </c>
      <c r="J41" s="111" t="str">
        <f>IF(CenaCelkemVypocet=0,"",I41/CenaCelkemVypocet*100)</f>
        <v/>
      </c>
    </row>
    <row r="42" spans="1:10" ht="25.5" hidden="1" customHeight="1" x14ac:dyDescent="0.2">
      <c r="A42" s="90">
        <v>3</v>
      </c>
      <c r="B42" s="112" t="s">
        <v>41</v>
      </c>
      <c r="C42" s="196" t="s">
        <v>41</v>
      </c>
      <c r="D42" s="196"/>
      <c r="E42" s="196"/>
      <c r="F42" s="113">
        <f>'1 1 Pol'!AE59</f>
        <v>0</v>
      </c>
      <c r="G42" s="104">
        <f>'1 1 Pol'!AF59</f>
        <v>0</v>
      </c>
      <c r="H42" s="104"/>
      <c r="I42" s="105">
        <f>F42+G42+H42</f>
        <v>0</v>
      </c>
      <c r="J42" s="106" t="str">
        <f>IF(CenaCelkemVypocet=0,"",I42/CenaCelkemVypocet*100)</f>
        <v/>
      </c>
    </row>
    <row r="43" spans="1:10" ht="25.5" hidden="1" customHeight="1" x14ac:dyDescent="0.2">
      <c r="A43" s="90"/>
      <c r="B43" s="198" t="s">
        <v>53</v>
      </c>
      <c r="C43" s="199"/>
      <c r="D43" s="199"/>
      <c r="E43" s="199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6">
        <f>SUMIF(A39:A42,"=1",I39:I42)</f>
        <v>0</v>
      </c>
      <c r="J43" s="117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26" t="s">
        <v>61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62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41</v>
      </c>
      <c r="C53" s="194" t="s">
        <v>63</v>
      </c>
      <c r="D53" s="195"/>
      <c r="E53" s="195"/>
      <c r="F53" s="143" t="s">
        <v>24</v>
      </c>
      <c r="G53" s="135"/>
      <c r="H53" s="135"/>
      <c r="I53" s="135">
        <f>'1 1 Pol'!G8</f>
        <v>0</v>
      </c>
      <c r="J53" s="140" t="str">
        <f>IF(I62=0,"",I53/I62*100)</f>
        <v/>
      </c>
    </row>
    <row r="54" spans="1:10" ht="36.75" customHeight="1" x14ac:dyDescent="0.2">
      <c r="A54" s="129"/>
      <c r="B54" s="134" t="s">
        <v>64</v>
      </c>
      <c r="C54" s="194" t="s">
        <v>65</v>
      </c>
      <c r="D54" s="195"/>
      <c r="E54" s="195"/>
      <c r="F54" s="143" t="s">
        <v>24</v>
      </c>
      <c r="G54" s="135"/>
      <c r="H54" s="135"/>
      <c r="I54" s="135">
        <f>'1 1 Pol'!G18</f>
        <v>0</v>
      </c>
      <c r="J54" s="140" t="str">
        <f>IF(I62=0,"",I54/I62*100)</f>
        <v/>
      </c>
    </row>
    <row r="55" spans="1:10" ht="36.75" customHeight="1" x14ac:dyDescent="0.2">
      <c r="A55" s="129"/>
      <c r="B55" s="134" t="s">
        <v>66</v>
      </c>
      <c r="C55" s="194" t="s">
        <v>67</v>
      </c>
      <c r="D55" s="195"/>
      <c r="E55" s="195"/>
      <c r="F55" s="143" t="s">
        <v>24</v>
      </c>
      <c r="G55" s="135"/>
      <c r="H55" s="135"/>
      <c r="I55" s="135">
        <f>'1 1 Pol'!G28</f>
        <v>0</v>
      </c>
      <c r="J55" s="140" t="str">
        <f>IF(I62=0,"",I55/I62*100)</f>
        <v/>
      </c>
    </row>
    <row r="56" spans="1:10" ht="36.75" customHeight="1" x14ac:dyDescent="0.2">
      <c r="A56" s="129"/>
      <c r="B56" s="134" t="s">
        <v>68</v>
      </c>
      <c r="C56" s="194" t="s">
        <v>69</v>
      </c>
      <c r="D56" s="195"/>
      <c r="E56" s="195"/>
      <c r="F56" s="143" t="s">
        <v>24</v>
      </c>
      <c r="G56" s="135"/>
      <c r="H56" s="135"/>
      <c r="I56" s="135">
        <f>'1 1 Pol'!G38</f>
        <v>0</v>
      </c>
      <c r="J56" s="140" t="str">
        <f>IF(I62=0,"",I56/I62*100)</f>
        <v/>
      </c>
    </row>
    <row r="57" spans="1:10" ht="36.75" customHeight="1" x14ac:dyDescent="0.2">
      <c r="A57" s="129"/>
      <c r="B57" s="134" t="s">
        <v>70</v>
      </c>
      <c r="C57" s="194" t="s">
        <v>71</v>
      </c>
      <c r="D57" s="195"/>
      <c r="E57" s="195"/>
      <c r="F57" s="143" t="s">
        <v>24</v>
      </c>
      <c r="G57" s="135"/>
      <c r="H57" s="135"/>
      <c r="I57" s="135">
        <f>'1 1 Pol'!G41</f>
        <v>0</v>
      </c>
      <c r="J57" s="140" t="str">
        <f>IF(I62=0,"",I57/I62*100)</f>
        <v/>
      </c>
    </row>
    <row r="58" spans="1:10" ht="36.75" customHeight="1" x14ac:dyDescent="0.2">
      <c r="A58" s="129"/>
      <c r="B58" s="134" t="s">
        <v>72</v>
      </c>
      <c r="C58" s="194" t="s">
        <v>73</v>
      </c>
      <c r="D58" s="195"/>
      <c r="E58" s="195"/>
      <c r="F58" s="143" t="s">
        <v>24</v>
      </c>
      <c r="G58" s="135"/>
      <c r="H58" s="135"/>
      <c r="I58" s="135">
        <f>'1 1 Pol'!G45</f>
        <v>0</v>
      </c>
      <c r="J58" s="140" t="str">
        <f>IF(I62=0,"",I58/I62*100)</f>
        <v/>
      </c>
    </row>
    <row r="59" spans="1:10" ht="36.75" customHeight="1" x14ac:dyDescent="0.2">
      <c r="A59" s="129"/>
      <c r="B59" s="134" t="s">
        <v>74</v>
      </c>
      <c r="C59" s="194" t="s">
        <v>75</v>
      </c>
      <c r="D59" s="195"/>
      <c r="E59" s="195"/>
      <c r="F59" s="143" t="s">
        <v>24</v>
      </c>
      <c r="G59" s="135"/>
      <c r="H59" s="135"/>
      <c r="I59" s="135">
        <f>'1 1 Pol'!G47</f>
        <v>0</v>
      </c>
      <c r="J59" s="140" t="str">
        <f>IF(I62=0,"",I59/I62*100)</f>
        <v/>
      </c>
    </row>
    <row r="60" spans="1:10" ht="36.75" customHeight="1" x14ac:dyDescent="0.2">
      <c r="A60" s="129"/>
      <c r="B60" s="134" t="s">
        <v>76</v>
      </c>
      <c r="C60" s="194" t="s">
        <v>73</v>
      </c>
      <c r="D60" s="195"/>
      <c r="E60" s="195"/>
      <c r="F60" s="143" t="s">
        <v>77</v>
      </c>
      <c r="G60" s="135"/>
      <c r="H60" s="135"/>
      <c r="I60" s="135">
        <f>'1 1 Pol'!G50</f>
        <v>0</v>
      </c>
      <c r="J60" s="140" t="str">
        <f>IF(I62=0,"",I60/I62*100)</f>
        <v/>
      </c>
    </row>
    <row r="61" spans="1:10" ht="36.75" customHeight="1" x14ac:dyDescent="0.2">
      <c r="A61" s="129"/>
      <c r="B61" s="134" t="s">
        <v>78</v>
      </c>
      <c r="C61" s="194" t="s">
        <v>27</v>
      </c>
      <c r="D61" s="195"/>
      <c r="E61" s="195"/>
      <c r="F61" s="143" t="s">
        <v>78</v>
      </c>
      <c r="G61" s="135"/>
      <c r="H61" s="135"/>
      <c r="I61" s="135">
        <f>'1 1 Pol'!G54</f>
        <v>0</v>
      </c>
      <c r="J61" s="140" t="str">
        <f>IF(I62=0,"",I61/I62*100)</f>
        <v/>
      </c>
    </row>
    <row r="62" spans="1:10" ht="25.5" customHeight="1" x14ac:dyDescent="0.2">
      <c r="A62" s="130"/>
      <c r="B62" s="136" t="s">
        <v>1</v>
      </c>
      <c r="C62" s="137"/>
      <c r="D62" s="138"/>
      <c r="E62" s="138"/>
      <c r="F62" s="144"/>
      <c r="G62" s="139"/>
      <c r="H62" s="139"/>
      <c r="I62" s="139">
        <f>SUM(I53:I61)</f>
        <v>0</v>
      </c>
      <c r="J62" s="141">
        <f>SUM(J53:J61)</f>
        <v>0</v>
      </c>
    </row>
    <row r="63" spans="1:10" x14ac:dyDescent="0.2">
      <c r="F63" s="89"/>
      <c r="G63" s="89"/>
      <c r="H63" s="89"/>
      <c r="I63" s="89"/>
      <c r="J63" s="142"/>
    </row>
    <row r="64" spans="1:10" x14ac:dyDescent="0.2">
      <c r="F64" s="89"/>
      <c r="G64" s="89"/>
      <c r="H64" s="89"/>
      <c r="I64" s="89"/>
      <c r="J64" s="142"/>
    </row>
    <row r="65" spans="6:10" x14ac:dyDescent="0.2">
      <c r="F65" s="89"/>
      <c r="G65" s="89"/>
      <c r="H65" s="89"/>
      <c r="I65" s="89"/>
      <c r="J65" s="142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9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algorithmName="SHA-512" hashValue="R/M+2RLjiBTXgF5iAozNtoYiQ7cv3YHE/nDp693VHxb1s7oJJ93mczGMCUsuYj9UlktiHZLSWtMg4a2uw9AoDw==" saltValue="+ZOz9lMcFLf1CBmrqbifB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07EE2-7E21-4CD0-9C3E-DA0D6C5037D3}">
  <sheetPr>
    <outlinePr summaryBelow="0"/>
    <pageSetUpPr fitToPage="1"/>
  </sheetPr>
  <dimension ref="A1:BH4997"/>
  <sheetViews>
    <sheetView tabSelected="1" workbookViewId="0">
      <pane ySplit="7" topLeftCell="A20" activePane="bottomLeft" state="frozen"/>
      <selection pane="bottomLeft" activeCell="AQ15" sqref="AQ15"/>
    </sheetView>
  </sheetViews>
  <sheetFormatPr defaultRowHeight="12.75" outlineLevelRow="2" x14ac:dyDescent="0.2"/>
  <cols>
    <col min="1" max="1" width="4.5703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9.7109375" customWidth="1"/>
    <col min="19" max="19" width="13.2851562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1" t="s">
        <v>80</v>
      </c>
      <c r="B1" s="251"/>
      <c r="C1" s="251"/>
      <c r="D1" s="251"/>
      <c r="E1" s="251"/>
      <c r="F1" s="251"/>
      <c r="G1" s="251"/>
      <c r="AG1" t="s">
        <v>81</v>
      </c>
    </row>
    <row r="2" spans="1:60" ht="24.95" customHeight="1" x14ac:dyDescent="0.2">
      <c r="A2" s="146" t="s">
        <v>7</v>
      </c>
      <c r="B2" s="49" t="s">
        <v>44</v>
      </c>
      <c r="C2" s="252" t="s">
        <v>45</v>
      </c>
      <c r="D2" s="253"/>
      <c r="E2" s="253"/>
      <c r="F2" s="253"/>
      <c r="G2" s="254"/>
      <c r="AG2" t="s">
        <v>82</v>
      </c>
    </row>
    <row r="3" spans="1:60" ht="24.95" customHeight="1" x14ac:dyDescent="0.2">
      <c r="A3" s="146" t="s">
        <v>8</v>
      </c>
      <c r="B3" s="49" t="s">
        <v>41</v>
      </c>
      <c r="C3" s="252" t="s">
        <v>41</v>
      </c>
      <c r="D3" s="253"/>
      <c r="E3" s="253"/>
      <c r="F3" s="253"/>
      <c r="G3" s="254"/>
      <c r="AC3" s="127" t="s">
        <v>82</v>
      </c>
      <c r="AG3" t="s">
        <v>83</v>
      </c>
    </row>
    <row r="4" spans="1:60" ht="24.95" customHeight="1" x14ac:dyDescent="0.2">
      <c r="A4" s="147" t="s">
        <v>9</v>
      </c>
      <c r="B4" s="148" t="s">
        <v>41</v>
      </c>
      <c r="C4" s="255" t="s">
        <v>41</v>
      </c>
      <c r="D4" s="256"/>
      <c r="E4" s="256"/>
      <c r="F4" s="256"/>
      <c r="G4" s="257"/>
      <c r="AG4" t="s">
        <v>84</v>
      </c>
    </row>
    <row r="5" spans="1:60" x14ac:dyDescent="0.2">
      <c r="D5" s="10"/>
    </row>
    <row r="6" spans="1:60" ht="38.25" x14ac:dyDescent="0.2">
      <c r="A6" s="150" t="s">
        <v>85</v>
      </c>
      <c r="B6" s="152" t="s">
        <v>86</v>
      </c>
      <c r="C6" s="152" t="s">
        <v>87</v>
      </c>
      <c r="D6" s="151" t="s">
        <v>88</v>
      </c>
      <c r="E6" s="150" t="s">
        <v>89</v>
      </c>
      <c r="F6" s="149" t="s">
        <v>90</v>
      </c>
      <c r="G6" s="150" t="s">
        <v>29</v>
      </c>
      <c r="H6" s="153" t="s">
        <v>30</v>
      </c>
      <c r="I6" s="153" t="s">
        <v>91</v>
      </c>
      <c r="J6" s="153" t="s">
        <v>31</v>
      </c>
      <c r="K6" s="153" t="s">
        <v>92</v>
      </c>
      <c r="L6" s="153" t="s">
        <v>93</v>
      </c>
      <c r="M6" s="153" t="s">
        <v>94</v>
      </c>
      <c r="N6" s="153" t="s">
        <v>95</v>
      </c>
      <c r="O6" s="153" t="s">
        <v>96</v>
      </c>
      <c r="P6" s="153" t="s">
        <v>97</v>
      </c>
      <c r="Q6" s="153" t="s">
        <v>98</v>
      </c>
      <c r="R6" s="153" t="s">
        <v>99</v>
      </c>
      <c r="S6" s="153" t="s">
        <v>100</v>
      </c>
      <c r="T6" s="153" t="s">
        <v>101</v>
      </c>
      <c r="U6" s="153" t="s">
        <v>102</v>
      </c>
      <c r="V6" s="153" t="s">
        <v>103</v>
      </c>
      <c r="W6" s="153" t="s">
        <v>104</v>
      </c>
      <c r="X6" s="153" t="s">
        <v>105</v>
      </c>
      <c r="Y6" s="153" t="s">
        <v>106</v>
      </c>
    </row>
    <row r="7" spans="1:60" hidden="1" x14ac:dyDescent="0.2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5"/>
      <c r="O7" s="155"/>
      <c r="P7" s="155"/>
      <c r="Q7" s="155"/>
      <c r="R7" s="156"/>
      <c r="S7" s="156"/>
      <c r="T7" s="156"/>
      <c r="U7" s="156"/>
      <c r="V7" s="156"/>
      <c r="W7" s="156"/>
      <c r="X7" s="156"/>
      <c r="Y7" s="156"/>
    </row>
    <row r="8" spans="1:60" x14ac:dyDescent="0.2">
      <c r="A8" s="166" t="s">
        <v>107</v>
      </c>
      <c r="B8" s="167" t="s">
        <v>41</v>
      </c>
      <c r="C8" s="188" t="s">
        <v>63</v>
      </c>
      <c r="D8" s="168"/>
      <c r="E8" s="169"/>
      <c r="F8" s="170"/>
      <c r="G8" s="170">
        <f>SUMIF(AG9:AG17,"&lt;&gt;NOR",G9:G17)</f>
        <v>0</v>
      </c>
      <c r="H8" s="170"/>
      <c r="I8" s="170">
        <f>SUM(I9:I17)</f>
        <v>11380</v>
      </c>
      <c r="J8" s="170"/>
      <c r="K8" s="170">
        <f>SUM(K9:K17)</f>
        <v>129152.08</v>
      </c>
      <c r="L8" s="170"/>
      <c r="M8" s="170">
        <f>SUM(M9:M17)</f>
        <v>0</v>
      </c>
      <c r="N8" s="169"/>
      <c r="O8" s="169">
        <f>SUM(O9:O17)</f>
        <v>20</v>
      </c>
      <c r="P8" s="169"/>
      <c r="Q8" s="169">
        <f>SUM(Q9:Q17)</f>
        <v>597.14</v>
      </c>
      <c r="R8" s="170"/>
      <c r="S8" s="170"/>
      <c r="T8" s="171"/>
      <c r="U8" s="165"/>
      <c r="V8" s="165">
        <f>SUM(V9:V17)</f>
        <v>166.74</v>
      </c>
      <c r="W8" s="165"/>
      <c r="X8" s="165"/>
      <c r="Y8" s="165"/>
      <c r="AG8" t="s">
        <v>108</v>
      </c>
    </row>
    <row r="9" spans="1:60" ht="22.5" outlineLevel="1" x14ac:dyDescent="0.2">
      <c r="A9" s="180">
        <v>1</v>
      </c>
      <c r="B9" s="181" t="s">
        <v>109</v>
      </c>
      <c r="C9" s="189" t="s">
        <v>110</v>
      </c>
      <c r="D9" s="182" t="s">
        <v>111</v>
      </c>
      <c r="E9" s="183">
        <v>446</v>
      </c>
      <c r="F9" s="184"/>
      <c r="G9" s="185">
        <f>ROUND(E9*F9,2)</f>
        <v>0</v>
      </c>
      <c r="H9" s="184">
        <v>0</v>
      </c>
      <c r="I9" s="185">
        <f>ROUND(E9*H9,2)</f>
        <v>0</v>
      </c>
      <c r="J9" s="184">
        <v>37.200000000000003</v>
      </c>
      <c r="K9" s="185">
        <f>ROUND(E9*J9,2)</f>
        <v>16591.2</v>
      </c>
      <c r="L9" s="185">
        <v>21</v>
      </c>
      <c r="M9" s="185">
        <f>G9*(1+L9/100)</f>
        <v>0</v>
      </c>
      <c r="N9" s="183">
        <v>0</v>
      </c>
      <c r="O9" s="183">
        <f>ROUND(E9*N9,2)</f>
        <v>0</v>
      </c>
      <c r="P9" s="183">
        <v>0.22</v>
      </c>
      <c r="Q9" s="183">
        <f>ROUND(E9*P9,2)</f>
        <v>98.12</v>
      </c>
      <c r="R9" s="185" t="s">
        <v>112</v>
      </c>
      <c r="S9" s="185" t="s">
        <v>113</v>
      </c>
      <c r="T9" s="186" t="s">
        <v>113</v>
      </c>
      <c r="U9" s="164">
        <v>4.9000000000000002E-2</v>
      </c>
      <c r="V9" s="164">
        <f>ROUND(E9*U9,2)</f>
        <v>21.85</v>
      </c>
      <c r="W9" s="164"/>
      <c r="X9" s="164" t="s">
        <v>114</v>
      </c>
      <c r="Y9" s="164" t="s">
        <v>115</v>
      </c>
      <c r="Z9" s="154"/>
      <c r="AA9" s="154"/>
      <c r="AB9" s="154"/>
      <c r="AC9" s="154"/>
      <c r="AD9" s="154"/>
      <c r="AE9" s="154"/>
      <c r="AF9" s="154"/>
      <c r="AG9" s="154" t="s">
        <v>116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ht="22.5" outlineLevel="1" x14ac:dyDescent="0.2">
      <c r="A10" s="180">
        <v>2</v>
      </c>
      <c r="B10" s="181" t="s">
        <v>117</v>
      </c>
      <c r="C10" s="189" t="s">
        <v>118</v>
      </c>
      <c r="D10" s="182" t="s">
        <v>111</v>
      </c>
      <c r="E10" s="183">
        <v>446</v>
      </c>
      <c r="F10" s="184"/>
      <c r="G10" s="185">
        <f>ROUND(E10*F10,2)</f>
        <v>0</v>
      </c>
      <c r="H10" s="184">
        <v>0</v>
      </c>
      <c r="I10" s="185">
        <f>ROUND(E10*H10,2)</f>
        <v>0</v>
      </c>
      <c r="J10" s="184">
        <v>141.5</v>
      </c>
      <c r="K10" s="185">
        <f>ROUND(E10*J10,2)</f>
        <v>63109</v>
      </c>
      <c r="L10" s="185">
        <v>21</v>
      </c>
      <c r="M10" s="185">
        <f>G10*(1+L10/100)</f>
        <v>0</v>
      </c>
      <c r="N10" s="183">
        <v>0</v>
      </c>
      <c r="O10" s="183">
        <f>ROUND(E10*N10,2)</f>
        <v>0</v>
      </c>
      <c r="P10" s="183">
        <v>1.1000000000000001</v>
      </c>
      <c r="Q10" s="183">
        <f>ROUND(E10*P10,2)</f>
        <v>490.6</v>
      </c>
      <c r="R10" s="185" t="s">
        <v>112</v>
      </c>
      <c r="S10" s="185" t="s">
        <v>113</v>
      </c>
      <c r="T10" s="186" t="s">
        <v>113</v>
      </c>
      <c r="U10" s="164">
        <v>0.184</v>
      </c>
      <c r="V10" s="164">
        <f>ROUND(E10*U10,2)</f>
        <v>82.06</v>
      </c>
      <c r="W10" s="164"/>
      <c r="X10" s="164" t="s">
        <v>114</v>
      </c>
      <c r="Y10" s="164" t="s">
        <v>115</v>
      </c>
      <c r="Z10" s="154"/>
      <c r="AA10" s="154"/>
      <c r="AB10" s="154"/>
      <c r="AC10" s="154"/>
      <c r="AD10" s="154"/>
      <c r="AE10" s="154"/>
      <c r="AF10" s="154"/>
      <c r="AG10" s="154" t="s">
        <v>116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ht="22.5" outlineLevel="1" x14ac:dyDescent="0.2">
      <c r="A11" s="180">
        <v>3</v>
      </c>
      <c r="B11" s="181" t="s">
        <v>119</v>
      </c>
      <c r="C11" s="189" t="s">
        <v>120</v>
      </c>
      <c r="D11" s="182" t="s">
        <v>111</v>
      </c>
      <c r="E11" s="183">
        <v>38.25</v>
      </c>
      <c r="F11" s="184"/>
      <c r="G11" s="185">
        <f>ROUND(E11*F11,2)</f>
        <v>0</v>
      </c>
      <c r="H11" s="184">
        <v>0</v>
      </c>
      <c r="I11" s="185">
        <f>ROUND(E11*H11,2)</f>
        <v>0</v>
      </c>
      <c r="J11" s="184">
        <v>259.5</v>
      </c>
      <c r="K11" s="185">
        <f>ROUND(E11*J11,2)</f>
        <v>9925.8799999999992</v>
      </c>
      <c r="L11" s="185">
        <v>21</v>
      </c>
      <c r="M11" s="185">
        <f>G11*(1+L11/100)</f>
        <v>0</v>
      </c>
      <c r="N11" s="183">
        <v>0</v>
      </c>
      <c r="O11" s="183">
        <f>ROUND(E11*N11,2)</f>
        <v>0</v>
      </c>
      <c r="P11" s="183">
        <v>0.22</v>
      </c>
      <c r="Q11" s="183">
        <f>ROUND(E11*P11,2)</f>
        <v>8.42</v>
      </c>
      <c r="R11" s="185" t="s">
        <v>112</v>
      </c>
      <c r="S11" s="185" t="s">
        <v>113</v>
      </c>
      <c r="T11" s="186" t="s">
        <v>113</v>
      </c>
      <c r="U11" s="164">
        <v>0.375</v>
      </c>
      <c r="V11" s="164">
        <f>ROUND(E11*U11,2)</f>
        <v>14.34</v>
      </c>
      <c r="W11" s="164"/>
      <c r="X11" s="164" t="s">
        <v>114</v>
      </c>
      <c r="Y11" s="164" t="s">
        <v>115</v>
      </c>
      <c r="Z11" s="154"/>
      <c r="AA11" s="154"/>
      <c r="AB11" s="154"/>
      <c r="AC11" s="154"/>
      <c r="AD11" s="154"/>
      <c r="AE11" s="154"/>
      <c r="AF11" s="154"/>
      <c r="AG11" s="154" t="s">
        <v>116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73">
        <v>4</v>
      </c>
      <c r="B12" s="174" t="s">
        <v>121</v>
      </c>
      <c r="C12" s="190" t="s">
        <v>122</v>
      </c>
      <c r="D12" s="175" t="s">
        <v>123</v>
      </c>
      <c r="E12" s="176">
        <v>10</v>
      </c>
      <c r="F12" s="177"/>
      <c r="G12" s="178">
        <f>ROUND(E12*F12,2)</f>
        <v>0</v>
      </c>
      <c r="H12" s="177">
        <v>0</v>
      </c>
      <c r="I12" s="178">
        <f>ROUND(E12*H12,2)</f>
        <v>0</v>
      </c>
      <c r="J12" s="177">
        <v>627</v>
      </c>
      <c r="K12" s="178">
        <f>ROUND(E12*J12,2)</f>
        <v>6270</v>
      </c>
      <c r="L12" s="178">
        <v>21</v>
      </c>
      <c r="M12" s="178">
        <f>G12*(1+L12/100)</f>
        <v>0</v>
      </c>
      <c r="N12" s="176">
        <v>0</v>
      </c>
      <c r="O12" s="176">
        <f>ROUND(E12*N12,2)</f>
        <v>0</v>
      </c>
      <c r="P12" s="176">
        <v>0</v>
      </c>
      <c r="Q12" s="176">
        <f>ROUND(E12*P12,2)</f>
        <v>0</v>
      </c>
      <c r="R12" s="178" t="s">
        <v>124</v>
      </c>
      <c r="S12" s="178" t="s">
        <v>113</v>
      </c>
      <c r="T12" s="179" t="s">
        <v>113</v>
      </c>
      <c r="U12" s="164">
        <v>0.36499999999999999</v>
      </c>
      <c r="V12" s="164">
        <f>ROUND(E12*U12,2)</f>
        <v>3.65</v>
      </c>
      <c r="W12" s="164"/>
      <c r="X12" s="164" t="s">
        <v>114</v>
      </c>
      <c r="Y12" s="164" t="s">
        <v>115</v>
      </c>
      <c r="Z12" s="154"/>
      <c r="AA12" s="154"/>
      <c r="AB12" s="154"/>
      <c r="AC12" s="154"/>
      <c r="AD12" s="154"/>
      <c r="AE12" s="154"/>
      <c r="AF12" s="154"/>
      <c r="AG12" s="154" t="s">
        <v>116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33.75" outlineLevel="2" x14ac:dyDescent="0.2">
      <c r="A13" s="161"/>
      <c r="B13" s="162"/>
      <c r="C13" s="249" t="s">
        <v>125</v>
      </c>
      <c r="D13" s="250"/>
      <c r="E13" s="250"/>
      <c r="F13" s="250"/>
      <c r="G13" s="250"/>
      <c r="H13" s="164"/>
      <c r="I13" s="164"/>
      <c r="J13" s="164"/>
      <c r="K13" s="164"/>
      <c r="L13" s="164"/>
      <c r="M13" s="164"/>
      <c r="N13" s="163"/>
      <c r="O13" s="163"/>
      <c r="P13" s="163"/>
      <c r="Q13" s="163"/>
      <c r="R13" s="164"/>
      <c r="S13" s="164"/>
      <c r="T13" s="164"/>
      <c r="U13" s="164"/>
      <c r="V13" s="164"/>
      <c r="W13" s="164"/>
      <c r="X13" s="164"/>
      <c r="Y13" s="164"/>
      <c r="Z13" s="154"/>
      <c r="AA13" s="154"/>
      <c r="AB13" s="154"/>
      <c r="AC13" s="154"/>
      <c r="AD13" s="154"/>
      <c r="AE13" s="154"/>
      <c r="AF13" s="154"/>
      <c r="AG13" s="154" t="s">
        <v>126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87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54"/>
      <c r="BC13" s="154"/>
      <c r="BD13" s="154"/>
      <c r="BE13" s="154"/>
      <c r="BF13" s="154"/>
      <c r="BG13" s="154"/>
      <c r="BH13" s="154"/>
    </row>
    <row r="14" spans="1:60" ht="32.25" customHeight="1" outlineLevel="1" x14ac:dyDescent="0.2">
      <c r="A14" s="173">
        <v>5</v>
      </c>
      <c r="B14" s="174" t="s">
        <v>127</v>
      </c>
      <c r="C14" s="190" t="s">
        <v>214</v>
      </c>
      <c r="D14" s="175" t="s">
        <v>123</v>
      </c>
      <c r="E14" s="176">
        <v>10</v>
      </c>
      <c r="F14" s="177"/>
      <c r="G14" s="178">
        <f>ROUND(E14*F14,2)</f>
        <v>0</v>
      </c>
      <c r="H14" s="177">
        <v>0</v>
      </c>
      <c r="I14" s="178">
        <f>ROUND(E14*H14,2)</f>
        <v>0</v>
      </c>
      <c r="J14" s="177">
        <v>159</v>
      </c>
      <c r="K14" s="178">
        <f>ROUND(E14*J14,2)</f>
        <v>1590</v>
      </c>
      <c r="L14" s="178">
        <v>21</v>
      </c>
      <c r="M14" s="178">
        <f>G14*(1+L14/100)</f>
        <v>0</v>
      </c>
      <c r="N14" s="176">
        <v>0</v>
      </c>
      <c r="O14" s="176">
        <f>ROUND(E14*N14,2)</f>
        <v>0</v>
      </c>
      <c r="P14" s="176">
        <v>0</v>
      </c>
      <c r="Q14" s="176">
        <f>ROUND(E14*P14,2)</f>
        <v>0</v>
      </c>
      <c r="R14" s="178" t="s">
        <v>124</v>
      </c>
      <c r="S14" s="178" t="s">
        <v>113</v>
      </c>
      <c r="T14" s="179" t="s">
        <v>113</v>
      </c>
      <c r="U14" s="164">
        <v>0.20200000000000001</v>
      </c>
      <c r="V14" s="164">
        <f>ROUND(E14*U14,2)</f>
        <v>2.02</v>
      </c>
      <c r="W14" s="164"/>
      <c r="X14" s="164" t="s">
        <v>114</v>
      </c>
      <c r="Y14" s="164" t="s">
        <v>115</v>
      </c>
      <c r="Z14" s="154"/>
      <c r="AA14" s="154"/>
      <c r="AB14" s="154"/>
      <c r="AC14" s="154"/>
      <c r="AD14" s="154"/>
      <c r="AE14" s="154"/>
      <c r="AF14" s="154"/>
      <c r="AG14" s="154" t="s">
        <v>116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73">
        <v>6</v>
      </c>
      <c r="B15" s="174" t="s">
        <v>129</v>
      </c>
      <c r="C15" s="190" t="s">
        <v>130</v>
      </c>
      <c r="D15" s="175" t="s">
        <v>111</v>
      </c>
      <c r="E15" s="176">
        <v>446</v>
      </c>
      <c r="F15" s="177"/>
      <c r="G15" s="178">
        <f>ROUND(E15*F15,2)</f>
        <v>0</v>
      </c>
      <c r="H15" s="177">
        <v>0</v>
      </c>
      <c r="I15" s="178">
        <f>ROUND(E15*H15,2)</f>
        <v>0</v>
      </c>
      <c r="J15" s="177">
        <v>71</v>
      </c>
      <c r="K15" s="178">
        <f>ROUND(E15*J15,2)</f>
        <v>31666</v>
      </c>
      <c r="L15" s="178">
        <v>21</v>
      </c>
      <c r="M15" s="178">
        <f>G15*(1+L15/100)</f>
        <v>0</v>
      </c>
      <c r="N15" s="176">
        <v>0</v>
      </c>
      <c r="O15" s="176">
        <f>ROUND(E15*N15,2)</f>
        <v>0</v>
      </c>
      <c r="P15" s="176">
        <v>0</v>
      </c>
      <c r="Q15" s="176">
        <f>ROUND(E15*P15,2)</f>
        <v>0</v>
      </c>
      <c r="R15" s="178" t="s">
        <v>124</v>
      </c>
      <c r="S15" s="178" t="s">
        <v>113</v>
      </c>
      <c r="T15" s="179" t="s">
        <v>113</v>
      </c>
      <c r="U15" s="164">
        <v>9.6000000000000002E-2</v>
      </c>
      <c r="V15" s="164">
        <f>ROUND(E15*U15,2)</f>
        <v>42.82</v>
      </c>
      <c r="W15" s="164"/>
      <c r="X15" s="164" t="s">
        <v>114</v>
      </c>
      <c r="Y15" s="164" t="s">
        <v>115</v>
      </c>
      <c r="Z15" s="154"/>
      <c r="AA15" s="154"/>
      <c r="AB15" s="154"/>
      <c r="AC15" s="154"/>
      <c r="AD15" s="154"/>
      <c r="AE15" s="154"/>
      <c r="AF15" s="154"/>
      <c r="AG15" s="154" t="s">
        <v>116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2" x14ac:dyDescent="0.2">
      <c r="A16" s="161"/>
      <c r="B16" s="162"/>
      <c r="C16" s="249" t="s">
        <v>131</v>
      </c>
      <c r="D16" s="250"/>
      <c r="E16" s="250"/>
      <c r="F16" s="250"/>
      <c r="G16" s="250"/>
      <c r="H16" s="164"/>
      <c r="I16" s="164"/>
      <c r="J16" s="164"/>
      <c r="K16" s="164"/>
      <c r="L16" s="164"/>
      <c r="M16" s="164"/>
      <c r="N16" s="163"/>
      <c r="O16" s="163"/>
      <c r="P16" s="163"/>
      <c r="Q16" s="163"/>
      <c r="R16" s="164"/>
      <c r="S16" s="164"/>
      <c r="T16" s="164"/>
      <c r="U16" s="164"/>
      <c r="V16" s="164"/>
      <c r="W16" s="164"/>
      <c r="X16" s="164"/>
      <c r="Y16" s="164"/>
      <c r="Z16" s="154"/>
      <c r="AA16" s="154"/>
      <c r="AB16" s="154"/>
      <c r="AC16" s="154"/>
      <c r="AD16" s="154"/>
      <c r="AE16" s="154"/>
      <c r="AF16" s="154"/>
      <c r="AG16" s="154" t="s">
        <v>126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80">
        <v>7</v>
      </c>
      <c r="B17" s="181" t="s">
        <v>132</v>
      </c>
      <c r="C17" s="189" t="s">
        <v>133</v>
      </c>
      <c r="D17" s="182" t="s">
        <v>134</v>
      </c>
      <c r="E17" s="183">
        <v>20</v>
      </c>
      <c r="F17" s="184"/>
      <c r="G17" s="185">
        <f>ROUND(E17*F17,2)</f>
        <v>0</v>
      </c>
      <c r="H17" s="184">
        <v>569</v>
      </c>
      <c r="I17" s="185">
        <f>ROUND(E17*H17,2)</f>
        <v>11380</v>
      </c>
      <c r="J17" s="184">
        <v>0</v>
      </c>
      <c r="K17" s="185">
        <f>ROUND(E17*J17,2)</f>
        <v>0</v>
      </c>
      <c r="L17" s="185">
        <v>21</v>
      </c>
      <c r="M17" s="185">
        <f>G17*(1+L17/100)</f>
        <v>0</v>
      </c>
      <c r="N17" s="183">
        <v>1</v>
      </c>
      <c r="O17" s="183">
        <f>ROUND(E17*N17,2)</f>
        <v>20</v>
      </c>
      <c r="P17" s="183">
        <v>0</v>
      </c>
      <c r="Q17" s="183">
        <f>ROUND(E17*P17,2)</f>
        <v>0</v>
      </c>
      <c r="R17" s="185" t="s">
        <v>135</v>
      </c>
      <c r="S17" s="185" t="s">
        <v>113</v>
      </c>
      <c r="T17" s="186" t="s">
        <v>113</v>
      </c>
      <c r="U17" s="164">
        <v>0</v>
      </c>
      <c r="V17" s="164">
        <f>ROUND(E17*U17,2)</f>
        <v>0</v>
      </c>
      <c r="W17" s="164"/>
      <c r="X17" s="164" t="s">
        <v>136</v>
      </c>
      <c r="Y17" s="164" t="s">
        <v>115</v>
      </c>
      <c r="Z17" s="154"/>
      <c r="AA17" s="154"/>
      <c r="AB17" s="154"/>
      <c r="AC17" s="154"/>
      <c r="AD17" s="154"/>
      <c r="AE17" s="154"/>
      <c r="AF17" s="154"/>
      <c r="AG17" s="154" t="s">
        <v>137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x14ac:dyDescent="0.2">
      <c r="A18" s="166" t="s">
        <v>107</v>
      </c>
      <c r="B18" s="167" t="s">
        <v>64</v>
      </c>
      <c r="C18" s="188" t="s">
        <v>65</v>
      </c>
      <c r="D18" s="168"/>
      <c r="E18" s="169"/>
      <c r="F18" s="170"/>
      <c r="G18" s="170">
        <f>SUMIF(AG19:AG27,"&lt;&gt;NOR",G19:G27)</f>
        <v>0</v>
      </c>
      <c r="H18" s="170"/>
      <c r="I18" s="170">
        <f>SUM(I19:I27)</f>
        <v>337407.7</v>
      </c>
      <c r="J18" s="170"/>
      <c r="K18" s="170">
        <f>SUM(K19:K27)</f>
        <v>58680.4</v>
      </c>
      <c r="L18" s="170"/>
      <c r="M18" s="170">
        <f>SUM(M19:M27)</f>
        <v>0</v>
      </c>
      <c r="N18" s="169"/>
      <c r="O18" s="169">
        <f>SUM(O19:O27)</f>
        <v>80.97</v>
      </c>
      <c r="P18" s="169"/>
      <c r="Q18" s="169">
        <f>SUM(Q19:Q27)</f>
        <v>0</v>
      </c>
      <c r="R18" s="170"/>
      <c r="S18" s="170"/>
      <c r="T18" s="171"/>
      <c r="U18" s="165"/>
      <c r="V18" s="165">
        <f>SUM(V19:V27)</f>
        <v>62.38</v>
      </c>
      <c r="W18" s="165"/>
      <c r="X18" s="165"/>
      <c r="Y18" s="165"/>
      <c r="AG18" t="s">
        <v>108</v>
      </c>
    </row>
    <row r="19" spans="1:60" outlineLevel="1" x14ac:dyDescent="0.2">
      <c r="A19" s="173">
        <v>8</v>
      </c>
      <c r="B19" s="174" t="s">
        <v>138</v>
      </c>
      <c r="C19" s="190" t="s">
        <v>139</v>
      </c>
      <c r="D19" s="175" t="s">
        <v>111</v>
      </c>
      <c r="E19" s="176">
        <v>42</v>
      </c>
      <c r="F19" s="177"/>
      <c r="G19" s="178">
        <f>ROUND(E19*F19,2)</f>
        <v>0</v>
      </c>
      <c r="H19" s="177">
        <v>6.32</v>
      </c>
      <c r="I19" s="178">
        <f>ROUND(E19*H19,2)</f>
        <v>265.44</v>
      </c>
      <c r="J19" s="177">
        <v>41.68</v>
      </c>
      <c r="K19" s="178">
        <f>ROUND(E19*J19,2)</f>
        <v>1750.56</v>
      </c>
      <c r="L19" s="178">
        <v>21</v>
      </c>
      <c r="M19" s="178">
        <f>G19*(1+L19/100)</f>
        <v>0</v>
      </c>
      <c r="N19" s="176">
        <v>1.7000000000000001E-4</v>
      </c>
      <c r="O19" s="176">
        <f>ROUND(E19*N19,2)</f>
        <v>0.01</v>
      </c>
      <c r="P19" s="176">
        <v>0</v>
      </c>
      <c r="Q19" s="176">
        <f>ROUND(E19*P19,2)</f>
        <v>0</v>
      </c>
      <c r="R19" s="178" t="s">
        <v>140</v>
      </c>
      <c r="S19" s="178" t="s">
        <v>113</v>
      </c>
      <c r="T19" s="179" t="s">
        <v>113</v>
      </c>
      <c r="U19" s="164">
        <v>7.4999999999999997E-2</v>
      </c>
      <c r="V19" s="164">
        <f>ROUND(E19*U19,2)</f>
        <v>3.15</v>
      </c>
      <c r="W19" s="164"/>
      <c r="X19" s="164" t="s">
        <v>114</v>
      </c>
      <c r="Y19" s="164" t="s">
        <v>115</v>
      </c>
      <c r="Z19" s="154"/>
      <c r="AA19" s="154"/>
      <c r="AB19" s="154"/>
      <c r="AC19" s="154"/>
      <c r="AD19" s="154"/>
      <c r="AE19" s="154"/>
      <c r="AF19" s="154"/>
      <c r="AG19" s="154" t="s">
        <v>116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2" x14ac:dyDescent="0.2">
      <c r="A20" s="161"/>
      <c r="B20" s="162"/>
      <c r="C20" s="249" t="s">
        <v>141</v>
      </c>
      <c r="D20" s="250"/>
      <c r="E20" s="250"/>
      <c r="F20" s="250"/>
      <c r="G20" s="250"/>
      <c r="H20" s="164"/>
      <c r="I20" s="164"/>
      <c r="J20" s="164"/>
      <c r="K20" s="164"/>
      <c r="L20" s="164"/>
      <c r="M20" s="164"/>
      <c r="N20" s="163"/>
      <c r="O20" s="163"/>
      <c r="P20" s="163"/>
      <c r="Q20" s="163"/>
      <c r="R20" s="164"/>
      <c r="S20" s="164"/>
      <c r="T20" s="164"/>
      <c r="U20" s="164"/>
      <c r="V20" s="164"/>
      <c r="W20" s="164"/>
      <c r="X20" s="164"/>
      <c r="Y20" s="164"/>
      <c r="Z20" s="154"/>
      <c r="AA20" s="154"/>
      <c r="AB20" s="154"/>
      <c r="AC20" s="154"/>
      <c r="AD20" s="154"/>
      <c r="AE20" s="154"/>
      <c r="AF20" s="154"/>
      <c r="AG20" s="154" t="s">
        <v>126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 x14ac:dyDescent="0.2">
      <c r="A21" s="180">
        <v>9</v>
      </c>
      <c r="B21" s="181" t="s">
        <v>142</v>
      </c>
      <c r="C21" s="189" t="s">
        <v>143</v>
      </c>
      <c r="D21" s="182" t="s">
        <v>144</v>
      </c>
      <c r="E21" s="183">
        <v>139</v>
      </c>
      <c r="F21" s="184"/>
      <c r="G21" s="185">
        <f>ROUND(E21*F21,2)</f>
        <v>0</v>
      </c>
      <c r="H21" s="184">
        <v>0</v>
      </c>
      <c r="I21" s="185">
        <f>ROUND(E21*H21,2)</f>
        <v>0</v>
      </c>
      <c r="J21" s="184">
        <v>39.799999999999997</v>
      </c>
      <c r="K21" s="185">
        <f>ROUND(E21*J21,2)</f>
        <v>5532.2</v>
      </c>
      <c r="L21" s="185">
        <v>21</v>
      </c>
      <c r="M21" s="185">
        <f>G21*(1+L21/100)</f>
        <v>0</v>
      </c>
      <c r="N21" s="183">
        <v>0</v>
      </c>
      <c r="O21" s="183">
        <f>ROUND(E21*N21,2)</f>
        <v>0</v>
      </c>
      <c r="P21" s="183">
        <v>0</v>
      </c>
      <c r="Q21" s="183">
        <f>ROUND(E21*P21,2)</f>
        <v>0</v>
      </c>
      <c r="R21" s="185" t="s">
        <v>145</v>
      </c>
      <c r="S21" s="185" t="s">
        <v>113</v>
      </c>
      <c r="T21" s="186" t="s">
        <v>113</v>
      </c>
      <c r="U21" s="164">
        <v>7.9299999999999995E-2</v>
      </c>
      <c r="V21" s="164">
        <f>ROUND(E21*U21,2)</f>
        <v>11.02</v>
      </c>
      <c r="W21" s="164"/>
      <c r="X21" s="164" t="s">
        <v>114</v>
      </c>
      <c r="Y21" s="164" t="s">
        <v>115</v>
      </c>
      <c r="Z21" s="154"/>
      <c r="AA21" s="154"/>
      <c r="AB21" s="154"/>
      <c r="AC21" s="154"/>
      <c r="AD21" s="154"/>
      <c r="AE21" s="154"/>
      <c r="AF21" s="154"/>
      <c r="AG21" s="154" t="s">
        <v>116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73">
        <v>10</v>
      </c>
      <c r="B22" s="174" t="s">
        <v>146</v>
      </c>
      <c r="C22" s="190" t="s">
        <v>147</v>
      </c>
      <c r="D22" s="175" t="s">
        <v>111</v>
      </c>
      <c r="E22" s="176">
        <v>83.8</v>
      </c>
      <c r="F22" s="177"/>
      <c r="G22" s="178">
        <f>ROUND(E22*F22,2)</f>
        <v>0</v>
      </c>
      <c r="H22" s="177">
        <v>6.32</v>
      </c>
      <c r="I22" s="178">
        <f>ROUND(E22*H22,2)</f>
        <v>529.62</v>
      </c>
      <c r="J22" s="177">
        <v>41.68</v>
      </c>
      <c r="K22" s="178">
        <f>ROUND(E22*J22,2)</f>
        <v>3492.78</v>
      </c>
      <c r="L22" s="178">
        <v>21</v>
      </c>
      <c r="M22" s="178">
        <f>G22*(1+L22/100)</f>
        <v>0</v>
      </c>
      <c r="N22" s="176">
        <v>1.7000000000000001E-4</v>
      </c>
      <c r="O22" s="176">
        <f>ROUND(E22*N22,2)</f>
        <v>0.01</v>
      </c>
      <c r="P22" s="176">
        <v>0</v>
      </c>
      <c r="Q22" s="176">
        <f>ROUND(E22*P22,2)</f>
        <v>0</v>
      </c>
      <c r="R22" s="178" t="s">
        <v>140</v>
      </c>
      <c r="S22" s="178" t="s">
        <v>113</v>
      </c>
      <c r="T22" s="179" t="s">
        <v>113</v>
      </c>
      <c r="U22" s="164">
        <v>7.4999999999999997E-2</v>
      </c>
      <c r="V22" s="164">
        <f>ROUND(E22*U22,2)</f>
        <v>6.29</v>
      </c>
      <c r="W22" s="164"/>
      <c r="X22" s="164" t="s">
        <v>114</v>
      </c>
      <c r="Y22" s="164" t="s">
        <v>115</v>
      </c>
      <c r="Z22" s="154"/>
      <c r="AA22" s="154"/>
      <c r="AB22" s="154"/>
      <c r="AC22" s="154"/>
      <c r="AD22" s="154"/>
      <c r="AE22" s="154"/>
      <c r="AF22" s="154"/>
      <c r="AG22" s="154" t="s">
        <v>116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2" x14ac:dyDescent="0.2">
      <c r="A23" s="161"/>
      <c r="B23" s="162"/>
      <c r="C23" s="249" t="s">
        <v>141</v>
      </c>
      <c r="D23" s="250"/>
      <c r="E23" s="250"/>
      <c r="F23" s="250"/>
      <c r="G23" s="250"/>
      <c r="H23" s="164"/>
      <c r="I23" s="164"/>
      <c r="J23" s="164"/>
      <c r="K23" s="164"/>
      <c r="L23" s="164"/>
      <c r="M23" s="164"/>
      <c r="N23" s="163"/>
      <c r="O23" s="163"/>
      <c r="P23" s="163"/>
      <c r="Q23" s="163"/>
      <c r="R23" s="164"/>
      <c r="S23" s="164"/>
      <c r="T23" s="164"/>
      <c r="U23" s="164"/>
      <c r="V23" s="164"/>
      <c r="W23" s="164"/>
      <c r="X23" s="164"/>
      <c r="Y23" s="164"/>
      <c r="Z23" s="154"/>
      <c r="AA23" s="154"/>
      <c r="AB23" s="154"/>
      <c r="AC23" s="154"/>
      <c r="AD23" s="154"/>
      <c r="AE23" s="154"/>
      <c r="AF23" s="154"/>
      <c r="AG23" s="154" t="s">
        <v>126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80">
        <v>11</v>
      </c>
      <c r="B24" s="181" t="s">
        <v>148</v>
      </c>
      <c r="C24" s="189" t="s">
        <v>149</v>
      </c>
      <c r="D24" s="182" t="s">
        <v>111</v>
      </c>
      <c r="E24" s="183">
        <v>446</v>
      </c>
      <c r="F24" s="184"/>
      <c r="G24" s="185">
        <f>ROUND(E24*F24,2)</f>
        <v>0</v>
      </c>
      <c r="H24" s="184">
        <v>38.590000000000003</v>
      </c>
      <c r="I24" s="185">
        <f>ROUND(E24*H24,2)</f>
        <v>17211.14</v>
      </c>
      <c r="J24" s="184">
        <v>107.41</v>
      </c>
      <c r="K24" s="185">
        <f>ROUND(E24*J24,2)</f>
        <v>47904.86</v>
      </c>
      <c r="L24" s="185">
        <v>21</v>
      </c>
      <c r="M24" s="185">
        <f>G24*(1+L24/100)</f>
        <v>0</v>
      </c>
      <c r="N24" s="183">
        <v>5.0000000000000001E-4</v>
      </c>
      <c r="O24" s="183">
        <f>ROUND(E24*N24,2)</f>
        <v>0.22</v>
      </c>
      <c r="P24" s="183">
        <v>0</v>
      </c>
      <c r="Q24" s="183">
        <f>ROUND(E24*P24,2)</f>
        <v>0</v>
      </c>
      <c r="R24" s="185" t="s">
        <v>140</v>
      </c>
      <c r="S24" s="185" t="s">
        <v>113</v>
      </c>
      <c r="T24" s="186" t="s">
        <v>113</v>
      </c>
      <c r="U24" s="164">
        <v>9.4E-2</v>
      </c>
      <c r="V24" s="164">
        <f>ROUND(E24*U24,2)</f>
        <v>41.92</v>
      </c>
      <c r="W24" s="164"/>
      <c r="X24" s="164" t="s">
        <v>114</v>
      </c>
      <c r="Y24" s="164" t="s">
        <v>115</v>
      </c>
      <c r="Z24" s="154"/>
      <c r="AA24" s="154"/>
      <c r="AB24" s="154"/>
      <c r="AC24" s="154"/>
      <c r="AD24" s="154"/>
      <c r="AE24" s="154"/>
      <c r="AF24" s="154"/>
      <c r="AG24" s="154" t="s">
        <v>116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2.5" outlineLevel="1" x14ac:dyDescent="0.2">
      <c r="A25" s="180">
        <v>12</v>
      </c>
      <c r="B25" s="181" t="s">
        <v>150</v>
      </c>
      <c r="C25" s="189" t="s">
        <v>151</v>
      </c>
      <c r="D25" s="182" t="s">
        <v>144</v>
      </c>
      <c r="E25" s="183">
        <v>139</v>
      </c>
      <c r="F25" s="184"/>
      <c r="G25" s="185">
        <f>ROUND(E25*F25,2)</f>
        <v>0</v>
      </c>
      <c r="H25" s="184">
        <v>166</v>
      </c>
      <c r="I25" s="185">
        <f>ROUND(E25*H25,2)</f>
        <v>23074</v>
      </c>
      <c r="J25" s="184">
        <v>0</v>
      </c>
      <c r="K25" s="185">
        <f>ROUND(E25*J25,2)</f>
        <v>0</v>
      </c>
      <c r="L25" s="185">
        <v>21</v>
      </c>
      <c r="M25" s="185">
        <f>G25*(1+L25/100)</f>
        <v>0</v>
      </c>
      <c r="N25" s="183">
        <v>9.7999999999999997E-4</v>
      </c>
      <c r="O25" s="183">
        <f>ROUND(E25*N25,2)</f>
        <v>0.14000000000000001</v>
      </c>
      <c r="P25" s="183">
        <v>0</v>
      </c>
      <c r="Q25" s="183">
        <f>ROUND(E25*P25,2)</f>
        <v>0</v>
      </c>
      <c r="R25" s="185" t="s">
        <v>135</v>
      </c>
      <c r="S25" s="185" t="s">
        <v>113</v>
      </c>
      <c r="T25" s="186" t="s">
        <v>113</v>
      </c>
      <c r="U25" s="164">
        <v>0</v>
      </c>
      <c r="V25" s="164">
        <f>ROUND(E25*U25,2)</f>
        <v>0</v>
      </c>
      <c r="W25" s="164"/>
      <c r="X25" s="164" t="s">
        <v>136</v>
      </c>
      <c r="Y25" s="164" t="s">
        <v>115</v>
      </c>
      <c r="Z25" s="154"/>
      <c r="AA25" s="154"/>
      <c r="AB25" s="154"/>
      <c r="AC25" s="154"/>
      <c r="AD25" s="154"/>
      <c r="AE25" s="154"/>
      <c r="AF25" s="154"/>
      <c r="AG25" s="154" t="s">
        <v>137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80">
        <v>13</v>
      </c>
      <c r="B26" s="181" t="s">
        <v>152</v>
      </c>
      <c r="C26" s="189" t="s">
        <v>153</v>
      </c>
      <c r="D26" s="182" t="s">
        <v>111</v>
      </c>
      <c r="E26" s="183">
        <v>468.3</v>
      </c>
      <c r="F26" s="184"/>
      <c r="G26" s="185">
        <f>ROUND(E26*F26,2)</f>
        <v>0</v>
      </c>
      <c r="H26" s="184">
        <v>625</v>
      </c>
      <c r="I26" s="185">
        <f>ROUND(E26*H26,2)</f>
        <v>292687.5</v>
      </c>
      <c r="J26" s="184">
        <v>0</v>
      </c>
      <c r="K26" s="185">
        <f>ROUND(E26*J26,2)</f>
        <v>0</v>
      </c>
      <c r="L26" s="185">
        <v>21</v>
      </c>
      <c r="M26" s="185">
        <f>G26*(1+L26/100)</f>
        <v>0</v>
      </c>
      <c r="N26" s="183">
        <v>0.17199999999999999</v>
      </c>
      <c r="O26" s="183">
        <f>ROUND(E26*N26,2)</f>
        <v>80.55</v>
      </c>
      <c r="P26" s="183">
        <v>0</v>
      </c>
      <c r="Q26" s="183">
        <f>ROUND(E26*P26,2)</f>
        <v>0</v>
      </c>
      <c r="R26" s="185" t="s">
        <v>135</v>
      </c>
      <c r="S26" s="185" t="s">
        <v>113</v>
      </c>
      <c r="T26" s="186" t="s">
        <v>113</v>
      </c>
      <c r="U26" s="164">
        <v>0</v>
      </c>
      <c r="V26" s="164">
        <f>ROUND(E26*U26,2)</f>
        <v>0</v>
      </c>
      <c r="W26" s="164"/>
      <c r="X26" s="164" t="s">
        <v>136</v>
      </c>
      <c r="Y26" s="164" t="s">
        <v>115</v>
      </c>
      <c r="Z26" s="154"/>
      <c r="AA26" s="154"/>
      <c r="AB26" s="154"/>
      <c r="AC26" s="154"/>
      <c r="AD26" s="154"/>
      <c r="AE26" s="154"/>
      <c r="AF26" s="154"/>
      <c r="AG26" s="154" t="s">
        <v>137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ht="22.5" outlineLevel="1" x14ac:dyDescent="0.2">
      <c r="A27" s="180">
        <v>14</v>
      </c>
      <c r="B27" s="181" t="s">
        <v>154</v>
      </c>
      <c r="C27" s="189" t="s">
        <v>155</v>
      </c>
      <c r="D27" s="182" t="s">
        <v>111</v>
      </c>
      <c r="E27" s="183">
        <v>130</v>
      </c>
      <c r="F27" s="184"/>
      <c r="G27" s="185">
        <f>ROUND(E27*F27,2)</f>
        <v>0</v>
      </c>
      <c r="H27" s="184">
        <v>28</v>
      </c>
      <c r="I27" s="185">
        <f>ROUND(E27*H27,2)</f>
        <v>3640</v>
      </c>
      <c r="J27" s="184">
        <v>0</v>
      </c>
      <c r="K27" s="185">
        <f>ROUND(E27*J27,2)</f>
        <v>0</v>
      </c>
      <c r="L27" s="185">
        <v>21</v>
      </c>
      <c r="M27" s="185">
        <f>G27*(1+L27/100)</f>
        <v>0</v>
      </c>
      <c r="N27" s="183">
        <v>2.9999999999999997E-4</v>
      </c>
      <c r="O27" s="183">
        <f>ROUND(E27*N27,2)</f>
        <v>0.04</v>
      </c>
      <c r="P27" s="183">
        <v>0</v>
      </c>
      <c r="Q27" s="183">
        <f>ROUND(E27*P27,2)</f>
        <v>0</v>
      </c>
      <c r="R27" s="185" t="s">
        <v>135</v>
      </c>
      <c r="S27" s="185" t="s">
        <v>113</v>
      </c>
      <c r="T27" s="186" t="s">
        <v>113</v>
      </c>
      <c r="U27" s="164">
        <v>0</v>
      </c>
      <c r="V27" s="164">
        <f>ROUND(E27*U27,2)</f>
        <v>0</v>
      </c>
      <c r="W27" s="164"/>
      <c r="X27" s="164" t="s">
        <v>136</v>
      </c>
      <c r="Y27" s="164" t="s">
        <v>115</v>
      </c>
      <c r="Z27" s="154"/>
      <c r="AA27" s="154"/>
      <c r="AB27" s="154"/>
      <c r="AC27" s="154"/>
      <c r="AD27" s="154"/>
      <c r="AE27" s="154"/>
      <c r="AF27" s="154"/>
      <c r="AG27" s="154" t="s">
        <v>137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x14ac:dyDescent="0.2">
      <c r="A28" s="166" t="s">
        <v>107</v>
      </c>
      <c r="B28" s="167" t="s">
        <v>66</v>
      </c>
      <c r="C28" s="188" t="s">
        <v>67</v>
      </c>
      <c r="D28" s="168"/>
      <c r="E28" s="169"/>
      <c r="F28" s="170"/>
      <c r="G28" s="170">
        <f>SUMIF(AG29:AG37,"&lt;&gt;NOR",G29:G37)</f>
        <v>0</v>
      </c>
      <c r="H28" s="170"/>
      <c r="I28" s="170">
        <f>SUM(I29:I37)</f>
        <v>294917.95</v>
      </c>
      <c r="J28" s="170"/>
      <c r="K28" s="170">
        <f>SUM(K29:K37)</f>
        <v>232818.24000000002</v>
      </c>
      <c r="L28" s="170"/>
      <c r="M28" s="170">
        <f>SUM(M29:M37)</f>
        <v>0</v>
      </c>
      <c r="N28" s="169"/>
      <c r="O28" s="169">
        <f>SUM(O29:O37)</f>
        <v>533.33999999999992</v>
      </c>
      <c r="P28" s="169"/>
      <c r="Q28" s="169">
        <f>SUM(Q29:Q37)</f>
        <v>0</v>
      </c>
      <c r="R28" s="170"/>
      <c r="S28" s="170"/>
      <c r="T28" s="171"/>
      <c r="U28" s="165"/>
      <c r="V28" s="165">
        <f>SUM(V29:V37)</f>
        <v>331.38</v>
      </c>
      <c r="W28" s="165"/>
      <c r="X28" s="165"/>
      <c r="Y28" s="165"/>
      <c r="AG28" t="s">
        <v>108</v>
      </c>
    </row>
    <row r="29" spans="1:60" outlineLevel="1" x14ac:dyDescent="0.2">
      <c r="A29" s="173">
        <v>15</v>
      </c>
      <c r="B29" s="174" t="s">
        <v>156</v>
      </c>
      <c r="C29" s="190" t="s">
        <v>157</v>
      </c>
      <c r="D29" s="175" t="s">
        <v>111</v>
      </c>
      <c r="E29" s="176">
        <v>446</v>
      </c>
      <c r="F29" s="177"/>
      <c r="G29" s="178">
        <f>ROUND(E29*F29,2)</f>
        <v>0</v>
      </c>
      <c r="H29" s="177">
        <v>232.68</v>
      </c>
      <c r="I29" s="178">
        <f>ROUND(E29*H29,2)</f>
        <v>103775.28</v>
      </c>
      <c r="J29" s="177">
        <v>34.82</v>
      </c>
      <c r="K29" s="178">
        <f>ROUND(E29*J29,2)</f>
        <v>15529.72</v>
      </c>
      <c r="L29" s="178">
        <v>21</v>
      </c>
      <c r="M29" s="178">
        <f>G29*(1+L29/100)</f>
        <v>0</v>
      </c>
      <c r="N29" s="176">
        <v>0.40849999999999997</v>
      </c>
      <c r="O29" s="176">
        <f>ROUND(E29*N29,2)</f>
        <v>182.19</v>
      </c>
      <c r="P29" s="176">
        <v>0</v>
      </c>
      <c r="Q29" s="176">
        <f>ROUND(E29*P29,2)</f>
        <v>0</v>
      </c>
      <c r="R29" s="178" t="s">
        <v>112</v>
      </c>
      <c r="S29" s="178" t="s">
        <v>113</v>
      </c>
      <c r="T29" s="179" t="s">
        <v>113</v>
      </c>
      <c r="U29" s="164">
        <v>2.7E-2</v>
      </c>
      <c r="V29" s="164">
        <f>ROUND(E29*U29,2)</f>
        <v>12.04</v>
      </c>
      <c r="W29" s="164"/>
      <c r="X29" s="164" t="s">
        <v>114</v>
      </c>
      <c r="Y29" s="164" t="s">
        <v>115</v>
      </c>
      <c r="Z29" s="154"/>
      <c r="AA29" s="154"/>
      <c r="AB29" s="154"/>
      <c r="AC29" s="154"/>
      <c r="AD29" s="154"/>
      <c r="AE29" s="154"/>
      <c r="AF29" s="154"/>
      <c r="AG29" s="154" t="s">
        <v>116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2" x14ac:dyDescent="0.2">
      <c r="A30" s="161"/>
      <c r="B30" s="162"/>
      <c r="C30" s="249" t="s">
        <v>158</v>
      </c>
      <c r="D30" s="250"/>
      <c r="E30" s="250"/>
      <c r="F30" s="250"/>
      <c r="G30" s="250"/>
      <c r="H30" s="164"/>
      <c r="I30" s="164"/>
      <c r="J30" s="164"/>
      <c r="K30" s="164"/>
      <c r="L30" s="164"/>
      <c r="M30" s="164"/>
      <c r="N30" s="163"/>
      <c r="O30" s="163"/>
      <c r="P30" s="163"/>
      <c r="Q30" s="163"/>
      <c r="R30" s="164"/>
      <c r="S30" s="164"/>
      <c r="T30" s="164"/>
      <c r="U30" s="164"/>
      <c r="V30" s="164"/>
      <c r="W30" s="164"/>
      <c r="X30" s="164"/>
      <c r="Y30" s="164"/>
      <c r="Z30" s="154"/>
      <c r="AA30" s="154"/>
      <c r="AB30" s="154"/>
      <c r="AC30" s="154"/>
      <c r="AD30" s="154"/>
      <c r="AE30" s="154"/>
      <c r="AF30" s="154"/>
      <c r="AG30" s="154" t="s">
        <v>126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22.5" outlineLevel="1" x14ac:dyDescent="0.2">
      <c r="A31" s="180">
        <v>16</v>
      </c>
      <c r="B31" s="181" t="s">
        <v>159</v>
      </c>
      <c r="C31" s="189" t="s">
        <v>160</v>
      </c>
      <c r="D31" s="182" t="s">
        <v>111</v>
      </c>
      <c r="E31" s="183">
        <v>446</v>
      </c>
      <c r="F31" s="184"/>
      <c r="G31" s="185">
        <f>ROUND(E31*F31,2)</f>
        <v>0</v>
      </c>
      <c r="H31" s="184">
        <v>104.87</v>
      </c>
      <c r="I31" s="185">
        <f>ROUND(E31*H31,2)</f>
        <v>46772.02</v>
      </c>
      <c r="J31" s="184">
        <v>28.13</v>
      </c>
      <c r="K31" s="185">
        <f>ROUND(E31*J31,2)</f>
        <v>12545.98</v>
      </c>
      <c r="L31" s="185">
        <v>21</v>
      </c>
      <c r="M31" s="185">
        <f>G31*(1+L31/100)</f>
        <v>0</v>
      </c>
      <c r="N31" s="183">
        <v>0.23</v>
      </c>
      <c r="O31" s="183">
        <f>ROUND(E31*N31,2)</f>
        <v>102.58</v>
      </c>
      <c r="P31" s="183">
        <v>0</v>
      </c>
      <c r="Q31" s="183">
        <f>ROUND(E31*P31,2)</f>
        <v>0</v>
      </c>
      <c r="R31" s="185" t="s">
        <v>112</v>
      </c>
      <c r="S31" s="185" t="s">
        <v>113</v>
      </c>
      <c r="T31" s="186" t="s">
        <v>113</v>
      </c>
      <c r="U31" s="164">
        <v>2.3E-2</v>
      </c>
      <c r="V31" s="164">
        <f>ROUND(E31*U31,2)</f>
        <v>10.26</v>
      </c>
      <c r="W31" s="164"/>
      <c r="X31" s="164" t="s">
        <v>114</v>
      </c>
      <c r="Y31" s="164" t="s">
        <v>115</v>
      </c>
      <c r="Z31" s="154"/>
      <c r="AA31" s="154"/>
      <c r="AB31" s="154"/>
      <c r="AC31" s="154"/>
      <c r="AD31" s="154"/>
      <c r="AE31" s="154"/>
      <c r="AF31" s="154"/>
      <c r="AG31" s="154" t="s">
        <v>116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ht="22.5" outlineLevel="1" x14ac:dyDescent="0.2">
      <c r="A32" s="180">
        <v>17</v>
      </c>
      <c r="B32" s="181" t="s">
        <v>161</v>
      </c>
      <c r="C32" s="189" t="s">
        <v>162</v>
      </c>
      <c r="D32" s="182" t="s">
        <v>111</v>
      </c>
      <c r="E32" s="183">
        <v>446</v>
      </c>
      <c r="F32" s="184"/>
      <c r="G32" s="185">
        <f>ROUND(E32*F32,2)</f>
        <v>0</v>
      </c>
      <c r="H32" s="184">
        <v>219.41</v>
      </c>
      <c r="I32" s="185">
        <f>ROUND(E32*H32,2)</f>
        <v>97856.86</v>
      </c>
      <c r="J32" s="184">
        <v>39.090000000000003</v>
      </c>
      <c r="K32" s="185">
        <f>ROUND(E32*J32,2)</f>
        <v>17434.14</v>
      </c>
      <c r="L32" s="185">
        <v>21</v>
      </c>
      <c r="M32" s="185">
        <f>G32*(1+L32/100)</f>
        <v>0</v>
      </c>
      <c r="N32" s="183">
        <v>0.48299999999999998</v>
      </c>
      <c r="O32" s="183">
        <f>ROUND(E32*N32,2)</f>
        <v>215.42</v>
      </c>
      <c r="P32" s="183">
        <v>0</v>
      </c>
      <c r="Q32" s="183">
        <f>ROUND(E32*P32,2)</f>
        <v>0</v>
      </c>
      <c r="R32" s="185" t="s">
        <v>112</v>
      </c>
      <c r="S32" s="185" t="s">
        <v>113</v>
      </c>
      <c r="T32" s="186" t="s">
        <v>113</v>
      </c>
      <c r="U32" s="164">
        <v>2.9000000000000001E-2</v>
      </c>
      <c r="V32" s="164">
        <f>ROUND(E32*U32,2)</f>
        <v>12.93</v>
      </c>
      <c r="W32" s="164"/>
      <c r="X32" s="164" t="s">
        <v>114</v>
      </c>
      <c r="Y32" s="164" t="s">
        <v>115</v>
      </c>
      <c r="Z32" s="154"/>
      <c r="AA32" s="154"/>
      <c r="AB32" s="154"/>
      <c r="AC32" s="154"/>
      <c r="AD32" s="154"/>
      <c r="AE32" s="154"/>
      <c r="AF32" s="154"/>
      <c r="AG32" s="154" t="s">
        <v>116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80">
        <v>18</v>
      </c>
      <c r="B33" s="181" t="s">
        <v>163</v>
      </c>
      <c r="C33" s="189" t="s">
        <v>164</v>
      </c>
      <c r="D33" s="182" t="s">
        <v>111</v>
      </c>
      <c r="E33" s="183">
        <v>446</v>
      </c>
      <c r="F33" s="184"/>
      <c r="G33" s="185">
        <f>ROUND(E33*F33,2)</f>
        <v>0</v>
      </c>
      <c r="H33" s="184">
        <v>0</v>
      </c>
      <c r="I33" s="185">
        <f>ROUND(E33*H33,2)</f>
        <v>0</v>
      </c>
      <c r="J33" s="184">
        <v>55.8</v>
      </c>
      <c r="K33" s="185">
        <f>ROUND(E33*J33,2)</f>
        <v>24886.799999999999</v>
      </c>
      <c r="L33" s="185">
        <v>21</v>
      </c>
      <c r="M33" s="185">
        <f>G33*(1+L33/100)</f>
        <v>0</v>
      </c>
      <c r="N33" s="183">
        <v>0</v>
      </c>
      <c r="O33" s="183">
        <f>ROUND(E33*N33,2)</f>
        <v>0</v>
      </c>
      <c r="P33" s="183">
        <v>0</v>
      </c>
      <c r="Q33" s="183">
        <f>ROUND(E33*P33,2)</f>
        <v>0</v>
      </c>
      <c r="R33" s="185" t="s">
        <v>112</v>
      </c>
      <c r="S33" s="185" t="s">
        <v>113</v>
      </c>
      <c r="T33" s="186" t="s">
        <v>113</v>
      </c>
      <c r="U33" s="164">
        <v>0.1</v>
      </c>
      <c r="V33" s="164">
        <f>ROUND(E33*U33,2)</f>
        <v>44.6</v>
      </c>
      <c r="W33" s="164"/>
      <c r="X33" s="164" t="s">
        <v>114</v>
      </c>
      <c r="Y33" s="164" t="s">
        <v>115</v>
      </c>
      <c r="Z33" s="154"/>
      <c r="AA33" s="154"/>
      <c r="AB33" s="154"/>
      <c r="AC33" s="154"/>
      <c r="AD33" s="154"/>
      <c r="AE33" s="154"/>
      <c r="AF33" s="154"/>
      <c r="AG33" s="154" t="s">
        <v>116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73">
        <v>19</v>
      </c>
      <c r="B34" s="174" t="s">
        <v>165</v>
      </c>
      <c r="C34" s="190" t="s">
        <v>166</v>
      </c>
      <c r="D34" s="175" t="s">
        <v>111</v>
      </c>
      <c r="E34" s="176">
        <v>446</v>
      </c>
      <c r="F34" s="177"/>
      <c r="G34" s="178">
        <f>ROUND(E34*F34,2)</f>
        <v>0</v>
      </c>
      <c r="H34" s="177">
        <v>55.61</v>
      </c>
      <c r="I34" s="178">
        <f>ROUND(E34*H34,2)</f>
        <v>24802.06</v>
      </c>
      <c r="J34" s="177">
        <v>304.89</v>
      </c>
      <c r="K34" s="178">
        <f>ROUND(E34*J34,2)</f>
        <v>135980.94</v>
      </c>
      <c r="L34" s="178">
        <v>21</v>
      </c>
      <c r="M34" s="178">
        <f>G34*(1+L34/100)</f>
        <v>0</v>
      </c>
      <c r="N34" s="176">
        <v>7.3899999999999993E-2</v>
      </c>
      <c r="O34" s="176">
        <f>ROUND(E34*N34,2)</f>
        <v>32.96</v>
      </c>
      <c r="P34" s="176">
        <v>0</v>
      </c>
      <c r="Q34" s="176">
        <f>ROUND(E34*P34,2)</f>
        <v>0</v>
      </c>
      <c r="R34" s="178" t="s">
        <v>112</v>
      </c>
      <c r="S34" s="178" t="s">
        <v>113</v>
      </c>
      <c r="T34" s="179" t="s">
        <v>113</v>
      </c>
      <c r="U34" s="164">
        <v>0.47799999999999998</v>
      </c>
      <c r="V34" s="164">
        <f>ROUND(E34*U34,2)</f>
        <v>213.19</v>
      </c>
      <c r="W34" s="164"/>
      <c r="X34" s="164" t="s">
        <v>114</v>
      </c>
      <c r="Y34" s="164" t="s">
        <v>115</v>
      </c>
      <c r="Z34" s="154"/>
      <c r="AA34" s="154"/>
      <c r="AB34" s="154"/>
      <c r="AC34" s="154"/>
      <c r="AD34" s="154"/>
      <c r="AE34" s="154"/>
      <c r="AF34" s="154"/>
      <c r="AG34" s="154" t="s">
        <v>116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25.5" customHeight="1" outlineLevel="2" x14ac:dyDescent="0.2">
      <c r="A35" s="161"/>
      <c r="B35" s="162"/>
      <c r="C35" s="249" t="s">
        <v>167</v>
      </c>
      <c r="D35" s="250"/>
      <c r="E35" s="250"/>
      <c r="F35" s="250"/>
      <c r="G35" s="250"/>
      <c r="H35" s="164"/>
      <c r="I35" s="164"/>
      <c r="J35" s="164"/>
      <c r="K35" s="164"/>
      <c r="L35" s="164"/>
      <c r="M35" s="164"/>
      <c r="N35" s="163"/>
      <c r="O35" s="163"/>
      <c r="P35" s="163"/>
      <c r="Q35" s="163"/>
      <c r="R35" s="164"/>
      <c r="S35" s="164"/>
      <c r="T35" s="164"/>
      <c r="U35" s="164"/>
      <c r="V35" s="164"/>
      <c r="W35" s="164"/>
      <c r="X35" s="164"/>
      <c r="Y35" s="164"/>
      <c r="Z35" s="154"/>
      <c r="AA35" s="154"/>
      <c r="AB35" s="154"/>
      <c r="AC35" s="154"/>
      <c r="AD35" s="154"/>
      <c r="AE35" s="154"/>
      <c r="AF35" s="154"/>
      <c r="AG35" s="154" t="s">
        <v>126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87" t="str">
        <f>C35</f>
        <v>s provedením lože z kameniva drceného, s vyplněním spár, s dvojitým hutněním a se smetením přebytečného materiálu na krajnici. S dodáním hmot pro lože a výplň spár.</v>
      </c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80">
        <v>20</v>
      </c>
      <c r="B36" s="181" t="s">
        <v>168</v>
      </c>
      <c r="C36" s="189" t="s">
        <v>169</v>
      </c>
      <c r="D36" s="182" t="s">
        <v>144</v>
      </c>
      <c r="E36" s="183">
        <v>89.2</v>
      </c>
      <c r="F36" s="184"/>
      <c r="G36" s="185">
        <f>ROUND(E36*F36,2)</f>
        <v>0</v>
      </c>
      <c r="H36" s="184">
        <v>16.079999999999998</v>
      </c>
      <c r="I36" s="185">
        <f>ROUND(E36*H36,2)</f>
        <v>1434.34</v>
      </c>
      <c r="J36" s="184">
        <v>296.42</v>
      </c>
      <c r="K36" s="185">
        <f>ROUND(E36*J36,2)</f>
        <v>26440.66</v>
      </c>
      <c r="L36" s="185">
        <v>21</v>
      </c>
      <c r="M36" s="185">
        <f>G36*(1+L36/100)</f>
        <v>0</v>
      </c>
      <c r="N36" s="183">
        <v>3.6000000000000002E-4</v>
      </c>
      <c r="O36" s="183">
        <f>ROUND(E36*N36,2)</f>
        <v>0.03</v>
      </c>
      <c r="P36" s="183">
        <v>0</v>
      </c>
      <c r="Q36" s="183">
        <f>ROUND(E36*P36,2)</f>
        <v>0</v>
      </c>
      <c r="R36" s="185" t="s">
        <v>112</v>
      </c>
      <c r="S36" s="185" t="s">
        <v>113</v>
      </c>
      <c r="T36" s="186" t="s">
        <v>113</v>
      </c>
      <c r="U36" s="164">
        <v>0.43</v>
      </c>
      <c r="V36" s="164">
        <f>ROUND(E36*U36,2)</f>
        <v>38.36</v>
      </c>
      <c r="W36" s="164"/>
      <c r="X36" s="164" t="s">
        <v>114</v>
      </c>
      <c r="Y36" s="164" t="s">
        <v>115</v>
      </c>
      <c r="Z36" s="154"/>
      <c r="AA36" s="154"/>
      <c r="AB36" s="154"/>
      <c r="AC36" s="154"/>
      <c r="AD36" s="154"/>
      <c r="AE36" s="154"/>
      <c r="AF36" s="154"/>
      <c r="AG36" s="154" t="s">
        <v>116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ht="22.5" outlineLevel="1" x14ac:dyDescent="0.2">
      <c r="A37" s="180">
        <v>21</v>
      </c>
      <c r="B37" s="181" t="s">
        <v>170</v>
      </c>
      <c r="C37" s="189" t="s">
        <v>171</v>
      </c>
      <c r="D37" s="182" t="s">
        <v>111</v>
      </c>
      <c r="E37" s="183">
        <v>468.3</v>
      </c>
      <c r="F37" s="184"/>
      <c r="G37" s="185">
        <f>ROUND(E37*F37,2)</f>
        <v>0</v>
      </c>
      <c r="H37" s="184">
        <v>43.3</v>
      </c>
      <c r="I37" s="185">
        <f>ROUND(E37*H37,2)</f>
        <v>20277.39</v>
      </c>
      <c r="J37" s="184">
        <v>0</v>
      </c>
      <c r="K37" s="185">
        <f>ROUND(E37*J37,2)</f>
        <v>0</v>
      </c>
      <c r="L37" s="185">
        <v>21</v>
      </c>
      <c r="M37" s="185">
        <f>G37*(1+L37/100)</f>
        <v>0</v>
      </c>
      <c r="N37" s="183">
        <v>3.4000000000000002E-4</v>
      </c>
      <c r="O37" s="183">
        <f>ROUND(E37*N37,2)</f>
        <v>0.16</v>
      </c>
      <c r="P37" s="183">
        <v>0</v>
      </c>
      <c r="Q37" s="183">
        <f>ROUND(E37*P37,2)</f>
        <v>0</v>
      </c>
      <c r="R37" s="185" t="s">
        <v>135</v>
      </c>
      <c r="S37" s="185" t="s">
        <v>113</v>
      </c>
      <c r="T37" s="186" t="s">
        <v>113</v>
      </c>
      <c r="U37" s="164">
        <v>0</v>
      </c>
      <c r="V37" s="164">
        <f>ROUND(E37*U37,2)</f>
        <v>0</v>
      </c>
      <c r="W37" s="164"/>
      <c r="X37" s="164" t="s">
        <v>136</v>
      </c>
      <c r="Y37" s="164" t="s">
        <v>115</v>
      </c>
      <c r="Z37" s="154"/>
      <c r="AA37" s="154"/>
      <c r="AB37" s="154"/>
      <c r="AC37" s="154"/>
      <c r="AD37" s="154"/>
      <c r="AE37" s="154"/>
      <c r="AF37" s="154"/>
      <c r="AG37" s="154" t="s">
        <v>137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x14ac:dyDescent="0.2">
      <c r="A38" s="166" t="s">
        <v>107</v>
      </c>
      <c r="B38" s="167" t="s">
        <v>68</v>
      </c>
      <c r="C38" s="188" t="s">
        <v>69</v>
      </c>
      <c r="D38" s="168"/>
      <c r="E38" s="169"/>
      <c r="F38" s="170"/>
      <c r="G38" s="170">
        <f>SUMIF(AG39:AG40,"&lt;&gt;NOR",G39:G40)</f>
        <v>0</v>
      </c>
      <c r="H38" s="170"/>
      <c r="I38" s="170">
        <f>SUM(I39:I40)</f>
        <v>80422.8</v>
      </c>
      <c r="J38" s="170"/>
      <c r="K38" s="170">
        <f>SUM(K39:K40)</f>
        <v>61789.08</v>
      </c>
      <c r="L38" s="170"/>
      <c r="M38" s="170">
        <f>SUM(M39:M40)</f>
        <v>0</v>
      </c>
      <c r="N38" s="169"/>
      <c r="O38" s="169">
        <f>SUM(O39:O40)</f>
        <v>21.31</v>
      </c>
      <c r="P38" s="169"/>
      <c r="Q38" s="169">
        <f>SUM(Q39:Q40)</f>
        <v>0</v>
      </c>
      <c r="R38" s="170"/>
      <c r="S38" s="170"/>
      <c r="T38" s="171"/>
      <c r="U38" s="165"/>
      <c r="V38" s="165">
        <f>SUM(V39:V40)</f>
        <v>91.38</v>
      </c>
      <c r="W38" s="165"/>
      <c r="X38" s="165"/>
      <c r="Y38" s="165"/>
      <c r="AG38" t="s">
        <v>108</v>
      </c>
    </row>
    <row r="39" spans="1:60" ht="33.75" outlineLevel="1" x14ac:dyDescent="0.2">
      <c r="A39" s="180">
        <v>22</v>
      </c>
      <c r="B39" s="181" t="s">
        <v>172</v>
      </c>
      <c r="C39" s="189" t="s">
        <v>173</v>
      </c>
      <c r="D39" s="182" t="s">
        <v>144</v>
      </c>
      <c r="E39" s="183">
        <v>40</v>
      </c>
      <c r="F39" s="184"/>
      <c r="G39" s="185">
        <f>ROUND(E39*F39,2)</f>
        <v>0</v>
      </c>
      <c r="H39" s="184">
        <v>427.1</v>
      </c>
      <c r="I39" s="185">
        <f>ROUND(E39*H39,2)</f>
        <v>17084</v>
      </c>
      <c r="J39" s="184">
        <v>1362.55</v>
      </c>
      <c r="K39" s="185">
        <f>ROUND(E39*J39,2)</f>
        <v>54502</v>
      </c>
      <c r="L39" s="185">
        <v>21</v>
      </c>
      <c r="M39" s="185">
        <f>G39*(1+L39/100)</f>
        <v>0</v>
      </c>
      <c r="N39" s="183">
        <v>0.51870000000000005</v>
      </c>
      <c r="O39" s="183">
        <f>ROUND(E39*N39,2)</f>
        <v>20.75</v>
      </c>
      <c r="P39" s="183">
        <v>0</v>
      </c>
      <c r="Q39" s="183">
        <f>ROUND(E39*P39,2)</f>
        <v>0</v>
      </c>
      <c r="R39" s="185" t="s">
        <v>174</v>
      </c>
      <c r="S39" s="185" t="s">
        <v>113</v>
      </c>
      <c r="T39" s="186" t="s">
        <v>175</v>
      </c>
      <c r="U39" s="164">
        <v>2.0201799999999999</v>
      </c>
      <c r="V39" s="164">
        <f>ROUND(E39*U39,2)</f>
        <v>80.81</v>
      </c>
      <c r="W39" s="164"/>
      <c r="X39" s="164" t="s">
        <v>176</v>
      </c>
      <c r="Y39" s="164" t="s">
        <v>115</v>
      </c>
      <c r="Z39" s="154"/>
      <c r="AA39" s="154"/>
      <c r="AB39" s="154"/>
      <c r="AC39" s="154"/>
      <c r="AD39" s="154"/>
      <c r="AE39" s="154"/>
      <c r="AF39" s="154"/>
      <c r="AG39" s="154" t="s">
        <v>177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ht="33.75" outlineLevel="1" x14ac:dyDescent="0.2">
      <c r="A40" s="173">
        <v>23</v>
      </c>
      <c r="B40" s="174" t="s">
        <v>178</v>
      </c>
      <c r="C40" s="190" t="s">
        <v>179</v>
      </c>
      <c r="D40" s="175" t="s">
        <v>180</v>
      </c>
      <c r="E40" s="176">
        <v>4</v>
      </c>
      <c r="F40" s="177"/>
      <c r="G40" s="178">
        <f>ROUND(E40*F40,2)</f>
        <v>0</v>
      </c>
      <c r="H40" s="177">
        <v>15834.7</v>
      </c>
      <c r="I40" s="178">
        <f>ROUND(E40*H40,2)</f>
        <v>63338.8</v>
      </c>
      <c r="J40" s="177">
        <v>1821.77</v>
      </c>
      <c r="K40" s="178">
        <f>ROUND(E40*J40,2)</f>
        <v>7287.08</v>
      </c>
      <c r="L40" s="178">
        <v>21</v>
      </c>
      <c r="M40" s="178">
        <f>G40*(1+L40/100)</f>
        <v>0</v>
      </c>
      <c r="N40" s="176">
        <v>0.13916999999999999</v>
      </c>
      <c r="O40" s="176">
        <f>ROUND(E40*N40,2)</f>
        <v>0.56000000000000005</v>
      </c>
      <c r="P40" s="176">
        <v>0</v>
      </c>
      <c r="Q40" s="176">
        <f>ROUND(E40*P40,2)</f>
        <v>0</v>
      </c>
      <c r="R40" s="178" t="s">
        <v>174</v>
      </c>
      <c r="S40" s="178" t="s">
        <v>113</v>
      </c>
      <c r="T40" s="179" t="s">
        <v>175</v>
      </c>
      <c r="U40" s="164">
        <v>2.64344</v>
      </c>
      <c r="V40" s="164">
        <f>ROUND(E40*U40,2)</f>
        <v>10.57</v>
      </c>
      <c r="W40" s="164"/>
      <c r="X40" s="164" t="s">
        <v>176</v>
      </c>
      <c r="Y40" s="164" t="s">
        <v>115</v>
      </c>
      <c r="Z40" s="154"/>
      <c r="AA40" s="154"/>
      <c r="AB40" s="154"/>
      <c r="AC40" s="154"/>
      <c r="AD40" s="154"/>
      <c r="AE40" s="154"/>
      <c r="AF40" s="154"/>
      <c r="AG40" s="154" t="s">
        <v>177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x14ac:dyDescent="0.2">
      <c r="A41" s="166" t="s">
        <v>107</v>
      </c>
      <c r="B41" s="167" t="s">
        <v>70</v>
      </c>
      <c r="C41" s="188" t="s">
        <v>71</v>
      </c>
      <c r="D41" s="168"/>
      <c r="E41" s="169"/>
      <c r="F41" s="170"/>
      <c r="G41" s="170">
        <f>SUMIF(AG42:AG44,"&lt;&gt;NOR",G42:G44)</f>
        <v>0</v>
      </c>
      <c r="H41" s="170"/>
      <c r="I41" s="170">
        <f>SUM(I42:I44)</f>
        <v>0</v>
      </c>
      <c r="J41" s="170"/>
      <c r="K41" s="170">
        <f>SUM(K42:K44)</f>
        <v>37845.64</v>
      </c>
      <c r="L41" s="170"/>
      <c r="M41" s="170">
        <f>SUM(M42:M44)</f>
        <v>0</v>
      </c>
      <c r="N41" s="169"/>
      <c r="O41" s="169">
        <f>SUM(O42:O44)</f>
        <v>0</v>
      </c>
      <c r="P41" s="169"/>
      <c r="Q41" s="169">
        <f>SUM(Q42:Q44)</f>
        <v>5.72</v>
      </c>
      <c r="R41" s="170"/>
      <c r="S41" s="170"/>
      <c r="T41" s="171"/>
      <c r="U41" s="165"/>
      <c r="V41" s="165">
        <f>SUM(V42:V44)</f>
        <v>28.73</v>
      </c>
      <c r="W41" s="165"/>
      <c r="X41" s="165"/>
      <c r="Y41" s="165"/>
      <c r="AG41" t="s">
        <v>108</v>
      </c>
    </row>
    <row r="42" spans="1:60" ht="22.5" outlineLevel="1" x14ac:dyDescent="0.2">
      <c r="A42" s="180">
        <v>24</v>
      </c>
      <c r="B42" s="181" t="s">
        <v>181</v>
      </c>
      <c r="C42" s="189" t="s">
        <v>182</v>
      </c>
      <c r="D42" s="182" t="s">
        <v>123</v>
      </c>
      <c r="E42" s="183">
        <v>2.6</v>
      </c>
      <c r="F42" s="184"/>
      <c r="G42" s="185">
        <f>ROUND(E42*F42,2)</f>
        <v>0</v>
      </c>
      <c r="H42" s="184">
        <v>0</v>
      </c>
      <c r="I42" s="185">
        <f>ROUND(E42*H42,2)</f>
        <v>0</v>
      </c>
      <c r="J42" s="184">
        <v>5075</v>
      </c>
      <c r="K42" s="185">
        <f>ROUND(E42*J42,2)</f>
        <v>13195</v>
      </c>
      <c r="L42" s="185">
        <v>21</v>
      </c>
      <c r="M42" s="185">
        <f>G42*(1+L42/100)</f>
        <v>0</v>
      </c>
      <c r="N42" s="183">
        <v>0</v>
      </c>
      <c r="O42" s="183">
        <f>ROUND(E42*N42,2)</f>
        <v>0</v>
      </c>
      <c r="P42" s="183">
        <v>2.2000000000000002</v>
      </c>
      <c r="Q42" s="183">
        <f>ROUND(E42*P42,2)</f>
        <v>5.72</v>
      </c>
      <c r="R42" s="185" t="s">
        <v>183</v>
      </c>
      <c r="S42" s="185" t="s">
        <v>113</v>
      </c>
      <c r="T42" s="186" t="s">
        <v>113</v>
      </c>
      <c r="U42" s="164">
        <v>11.05</v>
      </c>
      <c r="V42" s="164">
        <f>ROUND(E42*U42,2)</f>
        <v>28.73</v>
      </c>
      <c r="W42" s="164"/>
      <c r="X42" s="164" t="s">
        <v>114</v>
      </c>
      <c r="Y42" s="164" t="s">
        <v>115</v>
      </c>
      <c r="Z42" s="154"/>
      <c r="AA42" s="154"/>
      <c r="AB42" s="154"/>
      <c r="AC42" s="154"/>
      <c r="AD42" s="154"/>
      <c r="AE42" s="154"/>
      <c r="AF42" s="154"/>
      <c r="AG42" s="154" t="s">
        <v>116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80">
        <v>25</v>
      </c>
      <c r="B43" s="181" t="s">
        <v>184</v>
      </c>
      <c r="C43" s="189" t="s">
        <v>185</v>
      </c>
      <c r="D43" s="182" t="s">
        <v>186</v>
      </c>
      <c r="E43" s="183">
        <v>4</v>
      </c>
      <c r="F43" s="184"/>
      <c r="G43" s="185">
        <f>ROUND(E43*F43,2)</f>
        <v>0</v>
      </c>
      <c r="H43" s="184">
        <v>0</v>
      </c>
      <c r="I43" s="185">
        <f>ROUND(E43*H43,2)</f>
        <v>0</v>
      </c>
      <c r="J43" s="184">
        <v>2293.56</v>
      </c>
      <c r="K43" s="185">
        <f>ROUND(E43*J43,2)</f>
        <v>9174.24</v>
      </c>
      <c r="L43" s="185">
        <v>21</v>
      </c>
      <c r="M43" s="185">
        <f>G43*(1+L43/100)</f>
        <v>0</v>
      </c>
      <c r="N43" s="183">
        <v>0</v>
      </c>
      <c r="O43" s="183">
        <f>ROUND(E43*N43,2)</f>
        <v>0</v>
      </c>
      <c r="P43" s="183">
        <v>0</v>
      </c>
      <c r="Q43" s="183">
        <f>ROUND(E43*P43,2)</f>
        <v>0</v>
      </c>
      <c r="R43" s="185"/>
      <c r="S43" s="185" t="s">
        <v>187</v>
      </c>
      <c r="T43" s="186" t="s">
        <v>188</v>
      </c>
      <c r="U43" s="164">
        <v>0</v>
      </c>
      <c r="V43" s="164">
        <f>ROUND(E43*U43,2)</f>
        <v>0</v>
      </c>
      <c r="W43" s="164"/>
      <c r="X43" s="164" t="s">
        <v>176</v>
      </c>
      <c r="Y43" s="164" t="s">
        <v>115</v>
      </c>
      <c r="Z43" s="154"/>
      <c r="AA43" s="154"/>
      <c r="AB43" s="154"/>
      <c r="AC43" s="154"/>
      <c r="AD43" s="154"/>
      <c r="AE43" s="154"/>
      <c r="AF43" s="154"/>
      <c r="AG43" s="154" t="s">
        <v>177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80">
        <v>26</v>
      </c>
      <c r="B44" s="181" t="s">
        <v>189</v>
      </c>
      <c r="C44" s="189" t="s">
        <v>190</v>
      </c>
      <c r="D44" s="182" t="s">
        <v>191</v>
      </c>
      <c r="E44" s="183">
        <v>40</v>
      </c>
      <c r="F44" s="184"/>
      <c r="G44" s="185">
        <f>ROUND(E44*F44,2)</f>
        <v>0</v>
      </c>
      <c r="H44" s="184">
        <v>0</v>
      </c>
      <c r="I44" s="185">
        <f>ROUND(E44*H44,2)</f>
        <v>0</v>
      </c>
      <c r="J44" s="184">
        <v>386.91</v>
      </c>
      <c r="K44" s="185">
        <f>ROUND(E44*J44,2)</f>
        <v>15476.4</v>
      </c>
      <c r="L44" s="185">
        <v>21</v>
      </c>
      <c r="M44" s="185">
        <f>G44*(1+L44/100)</f>
        <v>0</v>
      </c>
      <c r="N44" s="183">
        <v>0</v>
      </c>
      <c r="O44" s="183">
        <f>ROUND(E44*N44,2)</f>
        <v>0</v>
      </c>
      <c r="P44" s="183">
        <v>0</v>
      </c>
      <c r="Q44" s="183">
        <f>ROUND(E44*P44,2)</f>
        <v>0</v>
      </c>
      <c r="R44" s="185"/>
      <c r="S44" s="185" t="s">
        <v>187</v>
      </c>
      <c r="T44" s="186" t="s">
        <v>188</v>
      </c>
      <c r="U44" s="164">
        <v>0</v>
      </c>
      <c r="V44" s="164">
        <f>ROUND(E44*U44,2)</f>
        <v>0</v>
      </c>
      <c r="W44" s="164"/>
      <c r="X44" s="164" t="s">
        <v>176</v>
      </c>
      <c r="Y44" s="164" t="s">
        <v>115</v>
      </c>
      <c r="Z44" s="154"/>
      <c r="AA44" s="154"/>
      <c r="AB44" s="154"/>
      <c r="AC44" s="154"/>
      <c r="AD44" s="154"/>
      <c r="AE44" s="154"/>
      <c r="AF44" s="154"/>
      <c r="AG44" s="154" t="s">
        <v>177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x14ac:dyDescent="0.2">
      <c r="A45" s="166" t="s">
        <v>107</v>
      </c>
      <c r="B45" s="167" t="s">
        <v>72</v>
      </c>
      <c r="C45" s="188" t="s">
        <v>73</v>
      </c>
      <c r="D45" s="168"/>
      <c r="E45" s="169"/>
      <c r="F45" s="170"/>
      <c r="G45" s="170">
        <f>SUMIF(AG46:AG46,"&lt;&gt;NOR",G46:G46)</f>
        <v>0</v>
      </c>
      <c r="H45" s="170"/>
      <c r="I45" s="170">
        <f>SUM(I46:I46)</f>
        <v>0</v>
      </c>
      <c r="J45" s="170"/>
      <c r="K45" s="170">
        <f>SUM(K46:K46)</f>
        <v>180847.7</v>
      </c>
      <c r="L45" s="170"/>
      <c r="M45" s="170">
        <f>SUM(M46:M46)</f>
        <v>0</v>
      </c>
      <c r="N45" s="169"/>
      <c r="O45" s="169">
        <f>SUM(O46:O46)</f>
        <v>0</v>
      </c>
      <c r="P45" s="169"/>
      <c r="Q45" s="169">
        <f>SUM(Q46:Q46)</f>
        <v>0</v>
      </c>
      <c r="R45" s="170"/>
      <c r="S45" s="170"/>
      <c r="T45" s="171"/>
      <c r="U45" s="165"/>
      <c r="V45" s="165">
        <f>SUM(V46:V46)</f>
        <v>0</v>
      </c>
      <c r="W45" s="165"/>
      <c r="X45" s="165"/>
      <c r="Y45" s="165"/>
      <c r="AG45" t="s">
        <v>108</v>
      </c>
    </row>
    <row r="46" spans="1:60" outlineLevel="1" x14ac:dyDescent="0.2">
      <c r="A46" s="180">
        <v>27</v>
      </c>
      <c r="B46" s="181" t="s">
        <v>192</v>
      </c>
      <c r="C46" s="189" t="s">
        <v>193</v>
      </c>
      <c r="D46" s="182" t="s">
        <v>134</v>
      </c>
      <c r="E46" s="183">
        <v>559.9</v>
      </c>
      <c r="F46" s="184"/>
      <c r="G46" s="185">
        <f>ROUND(E46*F46,2)</f>
        <v>0</v>
      </c>
      <c r="H46" s="184">
        <v>0</v>
      </c>
      <c r="I46" s="185">
        <f>ROUND(E46*H46,2)</f>
        <v>0</v>
      </c>
      <c r="J46" s="184">
        <v>323</v>
      </c>
      <c r="K46" s="185">
        <f>ROUND(E46*J46,2)</f>
        <v>180847.7</v>
      </c>
      <c r="L46" s="185">
        <v>21</v>
      </c>
      <c r="M46" s="185">
        <f>G46*(1+L46/100)</f>
        <v>0</v>
      </c>
      <c r="N46" s="183">
        <v>0</v>
      </c>
      <c r="O46" s="183">
        <f>ROUND(E46*N46,2)</f>
        <v>0</v>
      </c>
      <c r="P46" s="183">
        <v>0</v>
      </c>
      <c r="Q46" s="183">
        <f>ROUND(E46*P46,2)</f>
        <v>0</v>
      </c>
      <c r="R46" s="185" t="s">
        <v>112</v>
      </c>
      <c r="S46" s="185" t="s">
        <v>113</v>
      </c>
      <c r="T46" s="186" t="s">
        <v>113</v>
      </c>
      <c r="U46" s="164">
        <v>0</v>
      </c>
      <c r="V46" s="164">
        <f>ROUND(E46*U46,2)</f>
        <v>0</v>
      </c>
      <c r="W46" s="164"/>
      <c r="X46" s="164" t="s">
        <v>114</v>
      </c>
      <c r="Y46" s="164" t="s">
        <v>115</v>
      </c>
      <c r="Z46" s="154"/>
      <c r="AA46" s="154"/>
      <c r="AB46" s="154"/>
      <c r="AC46" s="154"/>
      <c r="AD46" s="154"/>
      <c r="AE46" s="154"/>
      <c r="AF46" s="154"/>
      <c r="AG46" s="154" t="s">
        <v>116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x14ac:dyDescent="0.2">
      <c r="A47" s="166" t="s">
        <v>107</v>
      </c>
      <c r="B47" s="167" t="s">
        <v>74</v>
      </c>
      <c r="C47" s="188" t="s">
        <v>75</v>
      </c>
      <c r="D47" s="168"/>
      <c r="E47" s="169"/>
      <c r="F47" s="170"/>
      <c r="G47" s="170">
        <f>SUMIF(AG48:AG49,"&lt;&gt;NOR",G48:G49)</f>
        <v>0</v>
      </c>
      <c r="H47" s="170"/>
      <c r="I47" s="170">
        <f>SUM(I48:I49)</f>
        <v>0</v>
      </c>
      <c r="J47" s="170"/>
      <c r="K47" s="170">
        <f>SUM(K48:K49)</f>
        <v>187120.55</v>
      </c>
      <c r="L47" s="170"/>
      <c r="M47" s="170">
        <f>SUM(M48:M49)</f>
        <v>0</v>
      </c>
      <c r="N47" s="169"/>
      <c r="O47" s="169">
        <f>SUM(O48:O49)</f>
        <v>0</v>
      </c>
      <c r="P47" s="169"/>
      <c r="Q47" s="169">
        <f>SUM(Q48:Q49)</f>
        <v>0</v>
      </c>
      <c r="R47" s="170"/>
      <c r="S47" s="170"/>
      <c r="T47" s="171"/>
      <c r="U47" s="165"/>
      <c r="V47" s="165">
        <f>SUM(V48:V49)</f>
        <v>247.38</v>
      </c>
      <c r="W47" s="165"/>
      <c r="X47" s="165"/>
      <c r="Y47" s="165"/>
      <c r="AG47" t="s">
        <v>108</v>
      </c>
    </row>
    <row r="48" spans="1:60" outlineLevel="1" x14ac:dyDescent="0.2">
      <c r="A48" s="173">
        <v>28</v>
      </c>
      <c r="B48" s="174" t="s">
        <v>194</v>
      </c>
      <c r="C48" s="190" t="s">
        <v>195</v>
      </c>
      <c r="D48" s="175" t="s">
        <v>134</v>
      </c>
      <c r="E48" s="176">
        <v>634.30694000000005</v>
      </c>
      <c r="F48" s="177"/>
      <c r="G48" s="178">
        <f>ROUND(E48*F48,2)</f>
        <v>0</v>
      </c>
      <c r="H48" s="177">
        <v>0</v>
      </c>
      <c r="I48" s="178">
        <f>ROUND(E48*H48,2)</f>
        <v>0</v>
      </c>
      <c r="J48" s="177">
        <v>295</v>
      </c>
      <c r="K48" s="178">
        <f>ROUND(E48*J48,2)</f>
        <v>187120.55</v>
      </c>
      <c r="L48" s="178">
        <v>21</v>
      </c>
      <c r="M48" s="178">
        <f>G48*(1+L48/100)</f>
        <v>0</v>
      </c>
      <c r="N48" s="176">
        <v>0</v>
      </c>
      <c r="O48" s="176">
        <f>ROUND(E48*N48,2)</f>
        <v>0</v>
      </c>
      <c r="P48" s="176">
        <v>0</v>
      </c>
      <c r="Q48" s="176">
        <f>ROUND(E48*P48,2)</f>
        <v>0</v>
      </c>
      <c r="R48" s="178" t="s">
        <v>112</v>
      </c>
      <c r="S48" s="178" t="s">
        <v>113</v>
      </c>
      <c r="T48" s="179" t="s">
        <v>113</v>
      </c>
      <c r="U48" s="164">
        <v>0.39</v>
      </c>
      <c r="V48" s="164">
        <f>ROUND(E48*U48,2)</f>
        <v>247.38</v>
      </c>
      <c r="W48" s="164"/>
      <c r="X48" s="164" t="s">
        <v>196</v>
      </c>
      <c r="Y48" s="164" t="s">
        <v>115</v>
      </c>
      <c r="Z48" s="154"/>
      <c r="AA48" s="154"/>
      <c r="AB48" s="154"/>
      <c r="AC48" s="154"/>
      <c r="AD48" s="154"/>
      <c r="AE48" s="154"/>
      <c r="AF48" s="154"/>
      <c r="AG48" s="154" t="s">
        <v>197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2" x14ac:dyDescent="0.2">
      <c r="A49" s="161"/>
      <c r="B49" s="162"/>
      <c r="C49" s="249" t="s">
        <v>198</v>
      </c>
      <c r="D49" s="250"/>
      <c r="E49" s="250"/>
      <c r="F49" s="250"/>
      <c r="G49" s="250"/>
      <c r="H49" s="164"/>
      <c r="I49" s="164"/>
      <c r="J49" s="164"/>
      <c r="K49" s="164"/>
      <c r="L49" s="164"/>
      <c r="M49" s="164"/>
      <c r="N49" s="163"/>
      <c r="O49" s="163"/>
      <c r="P49" s="163"/>
      <c r="Q49" s="163"/>
      <c r="R49" s="164"/>
      <c r="S49" s="164"/>
      <c r="T49" s="164"/>
      <c r="U49" s="164"/>
      <c r="V49" s="164"/>
      <c r="W49" s="164"/>
      <c r="X49" s="164"/>
      <c r="Y49" s="164"/>
      <c r="Z49" s="154"/>
      <c r="AA49" s="154"/>
      <c r="AB49" s="154"/>
      <c r="AC49" s="154"/>
      <c r="AD49" s="154"/>
      <c r="AE49" s="154"/>
      <c r="AF49" s="154"/>
      <c r="AG49" s="154" t="s">
        <v>126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x14ac:dyDescent="0.2">
      <c r="A50" s="166" t="s">
        <v>107</v>
      </c>
      <c r="B50" s="167" t="s">
        <v>76</v>
      </c>
      <c r="C50" s="188" t="s">
        <v>73</v>
      </c>
      <c r="D50" s="168"/>
      <c r="E50" s="169"/>
      <c r="F50" s="170"/>
      <c r="G50" s="170">
        <f>SUMIF(AG51:AG53,"&lt;&gt;NOR",G51:G53)</f>
        <v>0</v>
      </c>
      <c r="H50" s="170"/>
      <c r="I50" s="170">
        <f>SUM(I51:I53)</f>
        <v>0</v>
      </c>
      <c r="J50" s="170"/>
      <c r="K50" s="170">
        <f>SUM(K51:K53)</f>
        <v>493719.81999999995</v>
      </c>
      <c r="L50" s="170"/>
      <c r="M50" s="170">
        <f>SUM(M51:M53)</f>
        <v>0</v>
      </c>
      <c r="N50" s="169"/>
      <c r="O50" s="169">
        <f>SUM(O51:O53)</f>
        <v>0</v>
      </c>
      <c r="P50" s="169"/>
      <c r="Q50" s="169">
        <f>SUM(Q51:Q53)</f>
        <v>0</v>
      </c>
      <c r="R50" s="170"/>
      <c r="S50" s="170"/>
      <c r="T50" s="171"/>
      <c r="U50" s="165"/>
      <c r="V50" s="165">
        <f>SUM(V51:V53)</f>
        <v>274.35000000000002</v>
      </c>
      <c r="W50" s="165"/>
      <c r="X50" s="165"/>
      <c r="Y50" s="165"/>
      <c r="AG50" t="s">
        <v>108</v>
      </c>
    </row>
    <row r="51" spans="1:60" outlineLevel="1" x14ac:dyDescent="0.2">
      <c r="A51" s="173">
        <v>29</v>
      </c>
      <c r="B51" s="174" t="s">
        <v>199</v>
      </c>
      <c r="C51" s="190" t="s">
        <v>200</v>
      </c>
      <c r="D51" s="175" t="s">
        <v>134</v>
      </c>
      <c r="E51" s="176">
        <v>559.9</v>
      </c>
      <c r="F51" s="177"/>
      <c r="G51" s="178">
        <f>ROUND(E51*F51,2)</f>
        <v>0</v>
      </c>
      <c r="H51" s="177">
        <v>0</v>
      </c>
      <c r="I51" s="178">
        <f>ROUND(E51*H51,2)</f>
        <v>0</v>
      </c>
      <c r="J51" s="177">
        <v>301</v>
      </c>
      <c r="K51" s="178">
        <f>ROUND(E51*J51,2)</f>
        <v>168529.9</v>
      </c>
      <c r="L51" s="178">
        <v>21</v>
      </c>
      <c r="M51" s="178">
        <f>G51*(1+L51/100)</f>
        <v>0</v>
      </c>
      <c r="N51" s="176">
        <v>0</v>
      </c>
      <c r="O51" s="176">
        <f>ROUND(E51*N51,2)</f>
        <v>0</v>
      </c>
      <c r="P51" s="176">
        <v>0</v>
      </c>
      <c r="Q51" s="176">
        <f>ROUND(E51*P51,2)</f>
        <v>0</v>
      </c>
      <c r="R51" s="178" t="s">
        <v>183</v>
      </c>
      <c r="S51" s="178" t="s">
        <v>113</v>
      </c>
      <c r="T51" s="179" t="s">
        <v>113</v>
      </c>
      <c r="U51" s="164">
        <v>0.49</v>
      </c>
      <c r="V51" s="164">
        <f>ROUND(E51*U51,2)</f>
        <v>274.35000000000002</v>
      </c>
      <c r="W51" s="164"/>
      <c r="X51" s="164" t="s">
        <v>114</v>
      </c>
      <c r="Y51" s="164" t="s">
        <v>115</v>
      </c>
      <c r="Z51" s="154"/>
      <c r="AA51" s="154"/>
      <c r="AB51" s="154"/>
      <c r="AC51" s="154"/>
      <c r="AD51" s="154"/>
      <c r="AE51" s="154"/>
      <c r="AF51" s="154"/>
      <c r="AG51" s="154" t="s">
        <v>116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2" x14ac:dyDescent="0.2">
      <c r="A52" s="161"/>
      <c r="B52" s="162"/>
      <c r="C52" s="249" t="s">
        <v>201</v>
      </c>
      <c r="D52" s="250"/>
      <c r="E52" s="250"/>
      <c r="F52" s="250"/>
      <c r="G52" s="250"/>
      <c r="H52" s="164"/>
      <c r="I52" s="164"/>
      <c r="J52" s="164"/>
      <c r="K52" s="164"/>
      <c r="L52" s="164"/>
      <c r="M52" s="164"/>
      <c r="N52" s="163"/>
      <c r="O52" s="163"/>
      <c r="P52" s="163"/>
      <c r="Q52" s="163"/>
      <c r="R52" s="164"/>
      <c r="S52" s="164"/>
      <c r="T52" s="164"/>
      <c r="U52" s="164"/>
      <c r="V52" s="164"/>
      <c r="W52" s="164"/>
      <c r="X52" s="164"/>
      <c r="Y52" s="164"/>
      <c r="Z52" s="154"/>
      <c r="AA52" s="154"/>
      <c r="AB52" s="154"/>
      <c r="AC52" s="154"/>
      <c r="AD52" s="154"/>
      <c r="AE52" s="154"/>
      <c r="AF52" s="154"/>
      <c r="AG52" s="154" t="s">
        <v>128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80">
        <v>30</v>
      </c>
      <c r="B53" s="181" t="s">
        <v>202</v>
      </c>
      <c r="C53" s="189" t="s">
        <v>203</v>
      </c>
      <c r="D53" s="182" t="s">
        <v>134</v>
      </c>
      <c r="E53" s="183">
        <v>12317.8</v>
      </c>
      <c r="F53" s="184"/>
      <c r="G53" s="185">
        <f>ROUND(E53*F53,2)</f>
        <v>0</v>
      </c>
      <c r="H53" s="184">
        <v>0</v>
      </c>
      <c r="I53" s="185">
        <f>ROUND(E53*H53,2)</f>
        <v>0</v>
      </c>
      <c r="J53" s="184">
        <v>26.4</v>
      </c>
      <c r="K53" s="185">
        <f>ROUND(E53*J53,2)</f>
        <v>325189.92</v>
      </c>
      <c r="L53" s="185">
        <v>21</v>
      </c>
      <c r="M53" s="185">
        <f>G53*(1+L53/100)</f>
        <v>0</v>
      </c>
      <c r="N53" s="183">
        <v>0</v>
      </c>
      <c r="O53" s="183">
        <f>ROUND(E53*N53,2)</f>
        <v>0</v>
      </c>
      <c r="P53" s="183">
        <v>0</v>
      </c>
      <c r="Q53" s="183">
        <f>ROUND(E53*P53,2)</f>
        <v>0</v>
      </c>
      <c r="R53" s="185" t="s">
        <v>183</v>
      </c>
      <c r="S53" s="185" t="s">
        <v>113</v>
      </c>
      <c r="T53" s="186" t="s">
        <v>113</v>
      </c>
      <c r="U53" s="164">
        <v>0</v>
      </c>
      <c r="V53" s="164">
        <f>ROUND(E53*U53,2)</f>
        <v>0</v>
      </c>
      <c r="W53" s="164"/>
      <c r="X53" s="164" t="s">
        <v>114</v>
      </c>
      <c r="Y53" s="164" t="s">
        <v>115</v>
      </c>
      <c r="Z53" s="154"/>
      <c r="AA53" s="154"/>
      <c r="AB53" s="154"/>
      <c r="AC53" s="154"/>
      <c r="AD53" s="154"/>
      <c r="AE53" s="154"/>
      <c r="AF53" s="154"/>
      <c r="AG53" s="154" t="s">
        <v>116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x14ac:dyDescent="0.2">
      <c r="A54" s="166" t="s">
        <v>107</v>
      </c>
      <c r="B54" s="167" t="s">
        <v>78</v>
      </c>
      <c r="C54" s="188" t="s">
        <v>27</v>
      </c>
      <c r="D54" s="168"/>
      <c r="E54" s="169"/>
      <c r="F54" s="170"/>
      <c r="G54" s="170">
        <f>SUMIF(AG55:AG57,"&lt;&gt;NOR",G55:G57)</f>
        <v>0</v>
      </c>
      <c r="H54" s="170"/>
      <c r="I54" s="170">
        <f>SUM(I55:I57)</f>
        <v>0</v>
      </c>
      <c r="J54" s="170"/>
      <c r="K54" s="170">
        <f>SUM(K55:K57)</f>
        <v>21500</v>
      </c>
      <c r="L54" s="170"/>
      <c r="M54" s="170">
        <f>SUM(M55:M57)</f>
        <v>0</v>
      </c>
      <c r="N54" s="169"/>
      <c r="O54" s="169">
        <f>SUM(O55:O57)</f>
        <v>0</v>
      </c>
      <c r="P54" s="169"/>
      <c r="Q54" s="169">
        <f>SUM(Q55:Q57)</f>
        <v>0</v>
      </c>
      <c r="R54" s="170"/>
      <c r="S54" s="170"/>
      <c r="T54" s="171"/>
      <c r="U54" s="165"/>
      <c r="V54" s="165">
        <f>SUM(V55:V57)</f>
        <v>0</v>
      </c>
      <c r="W54" s="165"/>
      <c r="X54" s="165"/>
      <c r="Y54" s="165"/>
      <c r="AG54" t="s">
        <v>108</v>
      </c>
    </row>
    <row r="55" spans="1:60" outlineLevel="1" x14ac:dyDescent="0.2">
      <c r="A55" s="180">
        <v>31</v>
      </c>
      <c r="B55" s="181" t="s">
        <v>204</v>
      </c>
      <c r="C55" s="189" t="s">
        <v>205</v>
      </c>
      <c r="D55" s="182" t="s">
        <v>206</v>
      </c>
      <c r="E55" s="183">
        <v>1</v>
      </c>
      <c r="F55" s="184"/>
      <c r="G55" s="185">
        <f>ROUND(E55*F55,2)</f>
        <v>0</v>
      </c>
      <c r="H55" s="184">
        <v>0</v>
      </c>
      <c r="I55" s="185">
        <f>ROUND(E55*H55,2)</f>
        <v>0</v>
      </c>
      <c r="J55" s="184">
        <v>3500</v>
      </c>
      <c r="K55" s="185">
        <f>ROUND(E55*J55,2)</f>
        <v>3500</v>
      </c>
      <c r="L55" s="185">
        <v>21</v>
      </c>
      <c r="M55" s="185">
        <f>G55*(1+L55/100)</f>
        <v>0</v>
      </c>
      <c r="N55" s="183">
        <v>0</v>
      </c>
      <c r="O55" s="183">
        <f>ROUND(E55*N55,2)</f>
        <v>0</v>
      </c>
      <c r="P55" s="183">
        <v>0</v>
      </c>
      <c r="Q55" s="183">
        <f>ROUND(E55*P55,2)</f>
        <v>0</v>
      </c>
      <c r="R55" s="185"/>
      <c r="S55" s="185" t="s">
        <v>207</v>
      </c>
      <c r="T55" s="186" t="s">
        <v>188</v>
      </c>
      <c r="U55" s="164">
        <v>0</v>
      </c>
      <c r="V55" s="164">
        <f>ROUND(E55*U55,2)</f>
        <v>0</v>
      </c>
      <c r="W55" s="164"/>
      <c r="X55" s="164" t="s">
        <v>114</v>
      </c>
      <c r="Y55" s="164" t="s">
        <v>115</v>
      </c>
      <c r="Z55" s="154"/>
      <c r="AA55" s="154"/>
      <c r="AB55" s="154"/>
      <c r="AC55" s="154"/>
      <c r="AD55" s="154"/>
      <c r="AE55" s="154"/>
      <c r="AF55" s="154"/>
      <c r="AG55" s="154" t="s">
        <v>116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80">
        <v>32</v>
      </c>
      <c r="B56" s="181" t="s">
        <v>208</v>
      </c>
      <c r="C56" s="189" t="s">
        <v>209</v>
      </c>
      <c r="D56" s="182" t="s">
        <v>206</v>
      </c>
      <c r="E56" s="183">
        <v>1</v>
      </c>
      <c r="F56" s="184"/>
      <c r="G56" s="185">
        <f>ROUND(E56*F56,2)</f>
        <v>0</v>
      </c>
      <c r="H56" s="184">
        <v>0</v>
      </c>
      <c r="I56" s="185">
        <f>ROUND(E56*H56,2)</f>
        <v>0</v>
      </c>
      <c r="J56" s="184">
        <v>8000</v>
      </c>
      <c r="K56" s="185">
        <f>ROUND(E56*J56,2)</f>
        <v>8000</v>
      </c>
      <c r="L56" s="185">
        <v>21</v>
      </c>
      <c r="M56" s="185">
        <f>G56*(1+L56/100)</f>
        <v>0</v>
      </c>
      <c r="N56" s="183">
        <v>0</v>
      </c>
      <c r="O56" s="183">
        <f>ROUND(E56*N56,2)</f>
        <v>0</v>
      </c>
      <c r="P56" s="183">
        <v>0</v>
      </c>
      <c r="Q56" s="183">
        <f>ROUND(E56*P56,2)</f>
        <v>0</v>
      </c>
      <c r="R56" s="185"/>
      <c r="S56" s="185" t="s">
        <v>207</v>
      </c>
      <c r="T56" s="186" t="s">
        <v>188</v>
      </c>
      <c r="U56" s="164">
        <v>0</v>
      </c>
      <c r="V56" s="164">
        <f>ROUND(E56*U56,2)</f>
        <v>0</v>
      </c>
      <c r="W56" s="164"/>
      <c r="X56" s="164" t="s">
        <v>114</v>
      </c>
      <c r="Y56" s="164" t="s">
        <v>115</v>
      </c>
      <c r="Z56" s="154"/>
      <c r="AA56" s="154"/>
      <c r="AB56" s="154"/>
      <c r="AC56" s="154"/>
      <c r="AD56" s="154"/>
      <c r="AE56" s="154"/>
      <c r="AF56" s="154"/>
      <c r="AG56" s="154" t="s">
        <v>116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73">
        <v>33</v>
      </c>
      <c r="B57" s="174" t="s">
        <v>210</v>
      </c>
      <c r="C57" s="190" t="s">
        <v>211</v>
      </c>
      <c r="D57" s="175" t="s">
        <v>206</v>
      </c>
      <c r="E57" s="176">
        <v>1</v>
      </c>
      <c r="F57" s="177"/>
      <c r="G57" s="178">
        <f>ROUND(E57*F57,2)</f>
        <v>0</v>
      </c>
      <c r="H57" s="177">
        <v>0</v>
      </c>
      <c r="I57" s="178">
        <f>ROUND(E57*H57,2)</f>
        <v>0</v>
      </c>
      <c r="J57" s="177">
        <v>10000</v>
      </c>
      <c r="K57" s="178">
        <f>ROUND(E57*J57,2)</f>
        <v>10000</v>
      </c>
      <c r="L57" s="178">
        <v>21</v>
      </c>
      <c r="M57" s="178">
        <f>G57*(1+L57/100)</f>
        <v>0</v>
      </c>
      <c r="N57" s="176">
        <v>0</v>
      </c>
      <c r="O57" s="176">
        <f>ROUND(E57*N57,2)</f>
        <v>0</v>
      </c>
      <c r="P57" s="176">
        <v>0</v>
      </c>
      <c r="Q57" s="176">
        <f>ROUND(E57*P57,2)</f>
        <v>0</v>
      </c>
      <c r="R57" s="178"/>
      <c r="S57" s="178" t="s">
        <v>207</v>
      </c>
      <c r="T57" s="179" t="s">
        <v>188</v>
      </c>
      <c r="U57" s="164">
        <v>0</v>
      </c>
      <c r="V57" s="164">
        <f>ROUND(E57*U57,2)</f>
        <v>0</v>
      </c>
      <c r="W57" s="164"/>
      <c r="X57" s="164" t="s">
        <v>114</v>
      </c>
      <c r="Y57" s="164" t="s">
        <v>115</v>
      </c>
      <c r="Z57" s="154"/>
      <c r="AA57" s="154"/>
      <c r="AB57" s="154"/>
      <c r="AC57" s="154"/>
      <c r="AD57" s="154"/>
      <c r="AE57" s="154"/>
      <c r="AF57" s="154"/>
      <c r="AG57" s="154" t="s">
        <v>116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x14ac:dyDescent="0.2">
      <c r="A58" s="3"/>
      <c r="B58" s="4"/>
      <c r="C58" s="191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E58">
        <v>12</v>
      </c>
      <c r="AF58">
        <v>21</v>
      </c>
      <c r="AG58" t="s">
        <v>93</v>
      </c>
    </row>
    <row r="59" spans="1:60" x14ac:dyDescent="0.2">
      <c r="A59" s="157"/>
      <c r="B59" s="158" t="s">
        <v>29</v>
      </c>
      <c r="C59" s="192"/>
      <c r="D59" s="159"/>
      <c r="E59" s="160"/>
      <c r="F59" s="160"/>
      <c r="G59" s="172">
        <f>G8+G18+G28+G38+G41+G45+G47+G50+G54</f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E59">
        <f>SUMIF(L7:L57,AE58,G7:G57)</f>
        <v>0</v>
      </c>
      <c r="AF59">
        <f>SUMIF(L7:L57,AF58,G7:G57)</f>
        <v>0</v>
      </c>
      <c r="AG59" t="s">
        <v>212</v>
      </c>
    </row>
    <row r="60" spans="1:60" x14ac:dyDescent="0.2">
      <c r="C60" s="193"/>
      <c r="D60" s="10"/>
      <c r="AG60" t="s">
        <v>213</v>
      </c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formatRows="0"/>
  <mergeCells count="12">
    <mergeCell ref="A1:G1"/>
    <mergeCell ref="C2:G2"/>
    <mergeCell ref="C3:G3"/>
    <mergeCell ref="C4:G4"/>
    <mergeCell ref="C13:G13"/>
    <mergeCell ref="C49:G49"/>
    <mergeCell ref="C52:G52"/>
    <mergeCell ref="C16:G16"/>
    <mergeCell ref="C20:G20"/>
    <mergeCell ref="C23:G23"/>
    <mergeCell ref="C30:G30"/>
    <mergeCell ref="C35:G35"/>
  </mergeCells>
  <pageMargins left="0.59055118110236227" right="0.19685039370078741" top="0.78740157480314965" bottom="0.78740157480314965" header="0.31496062992125984" footer="0.31496062992125984"/>
  <pageSetup paperSize="9" scale="68" fitToHeight="2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Martina Nováková</cp:lastModifiedBy>
  <cp:lastPrinted>2024-12-10T07:29:55Z</cp:lastPrinted>
  <dcterms:created xsi:type="dcterms:W3CDTF">2009-04-08T07:15:50Z</dcterms:created>
  <dcterms:modified xsi:type="dcterms:W3CDTF">2025-01-31T10:16:55Z</dcterms:modified>
</cp:coreProperties>
</file>